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24226"/>
  <mc:AlternateContent xmlns:mc="http://schemas.openxmlformats.org/markup-compatibility/2006">
    <mc:Choice Requires="x15">
      <x15ac:absPath xmlns:x15ac="http://schemas.microsoft.com/office/spreadsheetml/2010/11/ac" url="E:\CUESTIONARIODECONTROLINTERNO2022_REV_MB\"/>
    </mc:Choice>
  </mc:AlternateContent>
  <xr:revisionPtr revIDLastSave="0" documentId="13_ncr:1_{26C4006D-0694-4D41-BF9D-BE0A584201AA}" xr6:coauthVersionLast="47" xr6:coauthVersionMax="47" xr10:uidLastSave="{00000000-0000-0000-0000-000000000000}"/>
  <bookViews>
    <workbookView xWindow="-110" yWindow="-110" windowWidth="19420" windowHeight="10420" tabRatio="834" xr2:uid="{00000000-000D-0000-FFFF-FFFF00000000}"/>
  </bookViews>
  <sheets>
    <sheet name="1 Cédula de Ev. dependencia" sheetId="48" r:id="rId1"/>
    <sheet name="Textos Respuesta x Preg." sheetId="42" state="hidden" r:id="rId2"/>
    <sheet name="4 Valores Cuantitativos" sheetId="10" state="hidden" r:id="rId3"/>
  </sheets>
  <externalReferences>
    <externalReference r:id="rId4"/>
    <externalReference r:id="rId5"/>
  </externalReferences>
  <definedNames>
    <definedName name="acalto">#REF!</definedName>
    <definedName name="acbajo">#REF!</definedName>
    <definedName name="accprincipio1">#REF!</definedName>
    <definedName name="accprincipio2">#REF!</definedName>
    <definedName name="accprincipio3">'[1]Estatus por Principio'!$D$56:$U$58</definedName>
    <definedName name="acmedio">#REF!</definedName>
    <definedName name="acoalto">#REF!</definedName>
    <definedName name="acobajo">#REF!</definedName>
    <definedName name="acomedio">#REF!</definedName>
    <definedName name="acprincipio1">#REF!</definedName>
    <definedName name="acprincipio2">#REF!</definedName>
    <definedName name="acprincipio3">#REF!</definedName>
    <definedName name="acprincipio4">#REF!</definedName>
    <definedName name="acprincipio5">#REF!</definedName>
    <definedName name="actividadesdecontrol">#REF!</definedName>
    <definedName name="administraciónderiesgos">#REF!</definedName>
    <definedName name="ambientedecontrol">#REF!</definedName>
    <definedName name="aralto">#REF!</definedName>
    <definedName name="arbajo">#REF!</definedName>
    <definedName name="_xlnm.Print_Area" localSheetId="0">'1 Cédula de Ev. dependencia'!$A$1:$J$140</definedName>
    <definedName name="armedio">#REF!</definedName>
    <definedName name="arprincipio1">#REF!</definedName>
    <definedName name="arprincipio2">#REF!</definedName>
    <definedName name="arprincipio3">#REF!</definedName>
    <definedName name="caso1" localSheetId="0">#REF!</definedName>
    <definedName name="caso1">#REF!</definedName>
    <definedName name="icalto">#REF!</definedName>
    <definedName name="icbajo">#REF!</definedName>
    <definedName name="icmedio">#REF!</definedName>
    <definedName name="icprincipio1">#REF!</definedName>
    <definedName name="icprincipio2">#REF!</definedName>
    <definedName name="icprincipio3">#REF!</definedName>
    <definedName name="icprincipio4">#REF!</definedName>
    <definedName name="informaciónycomunicación">#REF!</definedName>
    <definedName name="Principio1" localSheetId="0">#REF!</definedName>
    <definedName name="Principio1">#REF!</definedName>
    <definedName name="Principio2">#REF!</definedName>
    <definedName name="prueba1" localSheetId="0">'1 Cédula de Ev. dependencia'!$J$4:$J$14</definedName>
    <definedName name="prueba1">#REF!</definedName>
    <definedName name="Puntaje" localSheetId="0">'4 Valores Cuantitativos'!#REF!</definedName>
    <definedName name="Puntaje">'4 Valores Cuantitativos'!#REF!</definedName>
    <definedName name="salto">#REF!</definedName>
    <definedName name="sbajo">#REF!</definedName>
    <definedName name="smedio">#REF!</definedName>
    <definedName name="sprincipio1">#REF!</definedName>
    <definedName name="sprincipio2">#REF!</definedName>
    <definedName name="supervisión">#REF!</definedName>
    <definedName name="tabla1">#REF!</definedName>
    <definedName name="tabla10">#REF!</definedName>
    <definedName name="tabla11">#REF!</definedName>
    <definedName name="tabla12">#REF!</definedName>
    <definedName name="tabla13">#REF!</definedName>
    <definedName name="tabla2">#REF!</definedName>
    <definedName name="tabla3">#REF!</definedName>
    <definedName name="tabla4">#REF!</definedName>
    <definedName name="tabla5">#REF!</definedName>
    <definedName name="tabla6">#REF!</definedName>
    <definedName name="tabla7">#REF!</definedName>
    <definedName name="tabla8">#REF!</definedName>
    <definedName name="tabla9">#REF!</definedName>
    <definedName name="table1">#REF!</definedName>
    <definedName name="table2">#REF!</definedName>
    <definedName name="Texto" localSheetId="0">'4 Valores Cuantitativos'!#REF!</definedName>
    <definedName name="Texto">'4 Valores Cuantitativos'!#REF!</definedName>
    <definedName name="textofinal">#REF!</definedName>
    <definedName name="_xlnm.Print_Titles" localSheetId="0">'1 Cédula de Ev. dependencia'!$A:$B,'1 Cédula de Ev. dependencia'!$1:$18</definedName>
    <definedName name="_xlnm.Print_Titles" localSheetId="1">'Textos Respuesta x Preg.'!$3:$3</definedName>
    <definedName name="Valores">'4 Valores Cuantitativos'!$B$4:$G$39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3" i="48" l="1"/>
  <c r="E114" i="48"/>
  <c r="E115" i="48"/>
  <c r="E116" i="48"/>
  <c r="E117" i="48"/>
  <c r="E118" i="48"/>
  <c r="E110" i="48"/>
  <c r="E95" i="48"/>
  <c r="E96" i="48"/>
  <c r="E97" i="48"/>
  <c r="E98" i="48"/>
  <c r="E99" i="48"/>
  <c r="E100" i="48"/>
  <c r="E101" i="48"/>
  <c r="E102" i="48"/>
  <c r="E103" i="48"/>
  <c r="E104" i="48"/>
  <c r="E105" i="48"/>
  <c r="E106" i="48"/>
  <c r="E107" i="48"/>
  <c r="E108" i="48"/>
  <c r="E109" i="48"/>
  <c r="E88" i="48"/>
  <c r="E89" i="48"/>
  <c r="E90" i="48"/>
  <c r="E91" i="48"/>
  <c r="E92" i="48"/>
  <c r="E93" i="48"/>
  <c r="E79" i="48"/>
  <c r="E80" i="48"/>
  <c r="E81" i="48"/>
  <c r="E82" i="48"/>
  <c r="E83" i="48"/>
  <c r="E84" i="48"/>
  <c r="E85" i="48"/>
  <c r="E75" i="48"/>
  <c r="E76" i="48"/>
  <c r="E77" i="48"/>
  <c r="E62" i="48"/>
  <c r="E63" i="48"/>
  <c r="E64" i="48"/>
  <c r="E65" i="48"/>
  <c r="E66" i="48"/>
  <c r="E67" i="48"/>
  <c r="E68" i="48"/>
  <c r="E69" i="48"/>
  <c r="E71" i="48"/>
  <c r="E72" i="48"/>
  <c r="E55" i="48"/>
  <c r="E56" i="48"/>
  <c r="E57" i="48"/>
  <c r="E58" i="48"/>
  <c r="E59" i="48"/>
  <c r="E60" i="48"/>
  <c r="E49" i="48"/>
  <c r="E50" i="48"/>
  <c r="E51" i="48"/>
  <c r="E52" i="48"/>
  <c r="E40" i="48"/>
  <c r="E41" i="48"/>
  <c r="E42" i="48"/>
  <c r="E43" i="48"/>
  <c r="E44" i="48"/>
  <c r="E45" i="48"/>
  <c r="E46" i="48"/>
  <c r="E47" i="48"/>
  <c r="E31" i="48"/>
  <c r="E32" i="48"/>
  <c r="E33" i="48"/>
  <c r="E34" i="48"/>
  <c r="E35" i="48"/>
  <c r="E36" i="48"/>
  <c r="E37" i="48"/>
  <c r="E38" i="48"/>
  <c r="E21" i="48"/>
  <c r="E23" i="48"/>
  <c r="E24" i="48"/>
  <c r="E25" i="48"/>
  <c r="E26" i="48"/>
  <c r="E27" i="48"/>
  <c r="E28" i="48"/>
  <c r="E29" i="48"/>
  <c r="J25" i="48" l="1"/>
  <c r="C95" i="10" l="1"/>
  <c r="J118" i="48" l="1"/>
  <c r="H118" i="48"/>
  <c r="J117" i="48"/>
  <c r="H117" i="48"/>
  <c r="J116" i="48"/>
  <c r="H116" i="48"/>
  <c r="J115" i="48"/>
  <c r="H115" i="48"/>
  <c r="J114" i="48"/>
  <c r="H114" i="48"/>
  <c r="F114" i="48"/>
  <c r="J113" i="48"/>
  <c r="H113" i="48"/>
  <c r="J110" i="48"/>
  <c r="H110" i="48"/>
  <c r="J109" i="48"/>
  <c r="H109" i="48"/>
  <c r="F109" i="48"/>
  <c r="J108" i="48"/>
  <c r="H108" i="48"/>
  <c r="J107" i="48"/>
  <c r="H107" i="48"/>
  <c r="F107" i="48"/>
  <c r="J106" i="48"/>
  <c r="H106" i="48"/>
  <c r="F106" i="48"/>
  <c r="J105" i="48"/>
  <c r="H105" i="48"/>
  <c r="F105" i="48"/>
  <c r="J104" i="48"/>
  <c r="H104" i="48"/>
  <c r="F104" i="48"/>
  <c r="J103" i="48"/>
  <c r="H103" i="48"/>
  <c r="F103" i="48"/>
  <c r="J102" i="48"/>
  <c r="H102" i="48"/>
  <c r="F102" i="48"/>
  <c r="J101" i="48"/>
  <c r="H101" i="48"/>
  <c r="F101" i="48"/>
  <c r="J100" i="48"/>
  <c r="H100" i="48"/>
  <c r="F100" i="48"/>
  <c r="J99" i="48"/>
  <c r="H99" i="48"/>
  <c r="F99" i="48"/>
  <c r="J98" i="48"/>
  <c r="H98" i="48"/>
  <c r="F98" i="48"/>
  <c r="J97" i="48"/>
  <c r="H97" i="48"/>
  <c r="F97" i="48"/>
  <c r="H96" i="48"/>
  <c r="J95" i="48"/>
  <c r="H95" i="48"/>
  <c r="H93" i="48"/>
  <c r="H92" i="48"/>
  <c r="J91" i="48"/>
  <c r="H91" i="48"/>
  <c r="F91" i="48"/>
  <c r="H90" i="48"/>
  <c r="F90" i="48"/>
  <c r="H89" i="48"/>
  <c r="J88" i="48"/>
  <c r="H88" i="48"/>
  <c r="F88" i="48"/>
  <c r="J85" i="48"/>
  <c r="H85" i="48"/>
  <c r="F85" i="48"/>
  <c r="H84" i="48"/>
  <c r="J83" i="48"/>
  <c r="H83" i="48"/>
  <c r="F83" i="48"/>
  <c r="J82" i="48"/>
  <c r="H82" i="48"/>
  <c r="F82" i="48"/>
  <c r="J81" i="48"/>
  <c r="H81" i="48"/>
  <c r="F81" i="48"/>
  <c r="J80" i="48"/>
  <c r="H80" i="48"/>
  <c r="F80" i="48"/>
  <c r="H79" i="48"/>
  <c r="J77" i="48"/>
  <c r="H77" i="48"/>
  <c r="F77" i="48"/>
  <c r="J76" i="48"/>
  <c r="H76" i="48"/>
  <c r="F76" i="48"/>
  <c r="J75" i="48"/>
  <c r="H75" i="48"/>
  <c r="F75" i="48"/>
  <c r="H72" i="48"/>
  <c r="H71" i="48"/>
  <c r="J69" i="48"/>
  <c r="H69" i="48"/>
  <c r="F69" i="48"/>
  <c r="J68" i="48"/>
  <c r="H68" i="48"/>
  <c r="F68" i="48"/>
  <c r="J67" i="48"/>
  <c r="H67" i="48"/>
  <c r="F67" i="48"/>
  <c r="J66" i="48"/>
  <c r="H66" i="48"/>
  <c r="F66" i="48"/>
  <c r="J65" i="48"/>
  <c r="H65" i="48"/>
  <c r="F65" i="48"/>
  <c r="J64" i="48"/>
  <c r="H64" i="48"/>
  <c r="F64" i="48"/>
  <c r="J63" i="48"/>
  <c r="H63" i="48"/>
  <c r="H62" i="48"/>
  <c r="H60" i="48"/>
  <c r="H59" i="48"/>
  <c r="J58" i="48"/>
  <c r="H58" i="48"/>
  <c r="F58" i="48"/>
  <c r="J57" i="48"/>
  <c r="H57" i="48"/>
  <c r="F57" i="48"/>
  <c r="H56" i="48"/>
  <c r="H55" i="48"/>
  <c r="H52" i="48"/>
  <c r="H51" i="48"/>
  <c r="H50" i="48"/>
  <c r="H49" i="48"/>
  <c r="J47" i="48"/>
  <c r="H47" i="48"/>
  <c r="H46" i="48"/>
  <c r="H45" i="48"/>
  <c r="H44" i="48"/>
  <c r="H43" i="48"/>
  <c r="H42" i="48"/>
  <c r="H41" i="48"/>
  <c r="H40" i="48"/>
  <c r="H38" i="48"/>
  <c r="H37" i="48"/>
  <c r="J36" i="48"/>
  <c r="H36" i="48"/>
  <c r="H35" i="48"/>
  <c r="H34" i="48"/>
  <c r="H33" i="48"/>
  <c r="J32" i="48"/>
  <c r="H32" i="48"/>
  <c r="J31" i="48"/>
  <c r="H31" i="48"/>
  <c r="J29" i="48"/>
  <c r="H29" i="48"/>
  <c r="J28" i="48"/>
  <c r="H28" i="48"/>
  <c r="J27" i="48"/>
  <c r="H27" i="48"/>
  <c r="J26" i="48"/>
  <c r="H26" i="48"/>
  <c r="H25" i="48"/>
  <c r="J24" i="48"/>
  <c r="H24" i="48"/>
  <c r="J23" i="48"/>
  <c r="H23" i="48"/>
  <c r="H21" i="48"/>
  <c r="G53" i="48" l="1"/>
  <c r="G86" i="48"/>
  <c r="G19" i="48"/>
  <c r="G73" i="48"/>
  <c r="G111" i="48"/>
  <c r="H119" i="48" l="1"/>
  <c r="P19" i="48" s="1"/>
  <c r="G6" i="10" l="1"/>
  <c r="G18" i="10" l="1"/>
  <c r="G15" i="10"/>
  <c r="G12" i="10"/>
  <c r="G9" i="10"/>
  <c r="D91" i="10"/>
  <c r="E91" i="10"/>
  <c r="F117" i="48" s="1"/>
  <c r="E86" i="10"/>
  <c r="F110" i="48" s="1"/>
  <c r="D86" i="10"/>
  <c r="E50" i="10"/>
  <c r="D50" i="10"/>
  <c r="E49" i="10"/>
  <c r="D49" i="10"/>
  <c r="E92" i="10" l="1"/>
  <c r="F118" i="48" s="1"/>
  <c r="D92" i="10"/>
  <c r="E90" i="10"/>
  <c r="F116" i="48" s="1"/>
  <c r="D90" i="10"/>
  <c r="E89" i="10"/>
  <c r="F115" i="48" s="1"/>
  <c r="D89" i="10"/>
  <c r="E88" i="10"/>
  <c r="D88" i="10"/>
  <c r="E87" i="10"/>
  <c r="F113" i="48" s="1"/>
  <c r="D87" i="10"/>
  <c r="E85" i="10"/>
  <c r="D85" i="10"/>
  <c r="E84" i="10"/>
  <c r="F108" i="48" s="1"/>
  <c r="D84" i="10"/>
  <c r="E83" i="10"/>
  <c r="D83" i="10"/>
  <c r="E82" i="10"/>
  <c r="D82" i="10"/>
  <c r="E81" i="10"/>
  <c r="D81" i="10"/>
  <c r="E80" i="10"/>
  <c r="D80" i="10"/>
  <c r="E79" i="10"/>
  <c r="D79" i="10"/>
  <c r="E78" i="10"/>
  <c r="D78" i="10"/>
  <c r="E77" i="10"/>
  <c r="D77" i="10"/>
  <c r="E76" i="10"/>
  <c r="D76" i="10"/>
  <c r="E75" i="10"/>
  <c r="D75" i="10"/>
  <c r="E74" i="10"/>
  <c r="D74" i="10"/>
  <c r="E73" i="10"/>
  <c r="D73" i="10"/>
  <c r="E72" i="10"/>
  <c r="D72" i="10"/>
  <c r="F96" i="48" s="1"/>
  <c r="E71" i="10"/>
  <c r="F95" i="48" s="1"/>
  <c r="D71" i="10"/>
  <c r="E69" i="10"/>
  <c r="D69" i="10"/>
  <c r="F93" i="48" s="1"/>
  <c r="E68" i="10"/>
  <c r="D68" i="10"/>
  <c r="F92" i="48" s="1"/>
  <c r="E67" i="10"/>
  <c r="D67" i="10"/>
  <c r="E66" i="10"/>
  <c r="D66" i="10"/>
  <c r="E65" i="10"/>
  <c r="D65" i="10"/>
  <c r="F89" i="48" s="1"/>
  <c r="E64" i="10"/>
  <c r="D64" i="10"/>
  <c r="E63" i="10"/>
  <c r="D63" i="10"/>
  <c r="E62" i="10"/>
  <c r="D62" i="10"/>
  <c r="F84" i="48" s="1"/>
  <c r="E61" i="10"/>
  <c r="D61" i="10"/>
  <c r="E60" i="10"/>
  <c r="D60" i="10"/>
  <c r="E59" i="10"/>
  <c r="D59" i="10"/>
  <c r="E58" i="10"/>
  <c r="D58" i="10"/>
  <c r="E57" i="10"/>
  <c r="D57" i="10"/>
  <c r="F79" i="48" s="1"/>
  <c r="E73" i="48" s="1"/>
  <c r="E55" i="10"/>
  <c r="D55" i="10"/>
  <c r="E54" i="10"/>
  <c r="D54" i="10"/>
  <c r="E53" i="10"/>
  <c r="D53" i="10"/>
  <c r="E52" i="10"/>
  <c r="D52" i="10"/>
  <c r="F72" i="48" s="1"/>
  <c r="E51" i="10"/>
  <c r="D51" i="10"/>
  <c r="F71" i="48" s="1"/>
  <c r="E48" i="10"/>
  <c r="D48" i="10"/>
  <c r="E47" i="10"/>
  <c r="D47" i="10"/>
  <c r="E46" i="10"/>
  <c r="D46" i="10"/>
  <c r="E45" i="10"/>
  <c r="D45" i="10"/>
  <c r="E44" i="10"/>
  <c r="F63" i="48" s="1"/>
  <c r="D44" i="10"/>
  <c r="E43" i="10"/>
  <c r="D43" i="10"/>
  <c r="F62" i="48" s="1"/>
  <c r="E41" i="10"/>
  <c r="D41" i="10"/>
  <c r="F60" i="48" s="1"/>
  <c r="E40" i="10"/>
  <c r="D40" i="10"/>
  <c r="F59" i="48" s="1"/>
  <c r="E39" i="10"/>
  <c r="D39" i="10"/>
  <c r="E38" i="10"/>
  <c r="D38" i="10"/>
  <c r="E37" i="10"/>
  <c r="D37" i="10"/>
  <c r="F56" i="48" s="1"/>
  <c r="E36" i="10"/>
  <c r="D36" i="10"/>
  <c r="F55" i="48" s="1"/>
  <c r="E35" i="10"/>
  <c r="D35" i="10"/>
  <c r="F52" i="48" s="1"/>
  <c r="E34" i="10"/>
  <c r="D34" i="10"/>
  <c r="E33" i="10"/>
  <c r="D33" i="10"/>
  <c r="F50" i="48" s="1"/>
  <c r="E32" i="10"/>
  <c r="D32" i="10"/>
  <c r="F49" i="48" s="1"/>
  <c r="E30" i="10"/>
  <c r="F47" i="48" s="1"/>
  <c r="D30" i="10"/>
  <c r="E29" i="10"/>
  <c r="D29" i="10"/>
  <c r="F46" i="48" s="1"/>
  <c r="E28" i="10"/>
  <c r="D28" i="10"/>
  <c r="F45" i="48" s="1"/>
  <c r="E27" i="10"/>
  <c r="D27" i="10"/>
  <c r="F44" i="48" s="1"/>
  <c r="E26" i="10"/>
  <c r="D26" i="10"/>
  <c r="F43" i="48" s="1"/>
  <c r="E25" i="10"/>
  <c r="D25" i="10"/>
  <c r="F42" i="48" s="1"/>
  <c r="E24" i="10"/>
  <c r="D24" i="10"/>
  <c r="F41" i="48" s="1"/>
  <c r="E23" i="10"/>
  <c r="D23" i="10"/>
  <c r="F40" i="48" s="1"/>
  <c r="E21" i="10"/>
  <c r="D21" i="10"/>
  <c r="F38" i="48" s="1"/>
  <c r="E20" i="10"/>
  <c r="D20" i="10"/>
  <c r="F37" i="48" s="1"/>
  <c r="E19" i="10"/>
  <c r="F36" i="48" s="1"/>
  <c r="D19" i="10"/>
  <c r="E18" i="10"/>
  <c r="F35" i="48" s="1"/>
  <c r="D18" i="10"/>
  <c r="E17" i="10"/>
  <c r="D17" i="10"/>
  <c r="F34" i="48" s="1"/>
  <c r="E16" i="10"/>
  <c r="D16" i="10"/>
  <c r="F33" i="48" s="1"/>
  <c r="E15" i="10"/>
  <c r="F32" i="48" s="1"/>
  <c r="D15" i="10"/>
  <c r="E14" i="10"/>
  <c r="F31" i="48" s="1"/>
  <c r="D14" i="10"/>
  <c r="E12" i="10"/>
  <c r="F29" i="48" s="1"/>
  <c r="D12" i="10"/>
  <c r="E11" i="10"/>
  <c r="F28" i="48" s="1"/>
  <c r="D11" i="10"/>
  <c r="E10" i="10"/>
  <c r="F27" i="48" s="1"/>
  <c r="D10" i="10"/>
  <c r="E9" i="10"/>
  <c r="F26" i="48" s="1"/>
  <c r="D9" i="10"/>
  <c r="E8" i="10"/>
  <c r="F25" i="48" s="1"/>
  <c r="D8" i="10"/>
  <c r="E7" i="10"/>
  <c r="F24" i="48" s="1"/>
  <c r="D7" i="10"/>
  <c r="E6" i="10"/>
  <c r="F23" i="48" s="1"/>
  <c r="D6" i="10"/>
  <c r="F51" i="48" l="1"/>
  <c r="E111" i="48"/>
  <c r="E53" i="48"/>
  <c r="E86" i="48"/>
  <c r="L79" i="48"/>
  <c r="E5" i="10"/>
  <c r="D5" i="10"/>
  <c r="D95" i="10" l="1"/>
  <c r="F21" i="48"/>
  <c r="E19" i="48" s="1"/>
  <c r="F119" i="48" s="1"/>
  <c r="L113" i="48"/>
  <c r="L95" i="48"/>
  <c r="L88" i="48"/>
  <c r="L75" i="48"/>
  <c r="L71" i="48"/>
  <c r="L62" i="48"/>
  <c r="L55" i="48"/>
  <c r="L49" i="48"/>
  <c r="L40" i="48"/>
  <c r="L31" i="48"/>
  <c r="L23" i="48"/>
  <c r="N113" i="48"/>
  <c r="N54" i="48"/>
  <c r="N87" i="48"/>
  <c r="N75" i="48" l="1"/>
  <c r="L21" i="48"/>
  <c r="N20" i="48" l="1"/>
</calcChain>
</file>

<file path=xl/sharedStrings.xml><?xml version="1.0" encoding="utf-8"?>
<sst xmlns="http://schemas.openxmlformats.org/spreadsheetml/2006/main" count="735" uniqueCount="445">
  <si>
    <t>No</t>
  </si>
  <si>
    <t>Documentación</t>
  </si>
  <si>
    <t>A</t>
  </si>
  <si>
    <t>B</t>
  </si>
  <si>
    <t>Ambiente de Control</t>
  </si>
  <si>
    <t>Actividades de Control</t>
  </si>
  <si>
    <t>Supervisión</t>
  </si>
  <si>
    <t>Valor</t>
  </si>
  <si>
    <t>Pregunta</t>
  </si>
  <si>
    <t>Componente /
Pregunta</t>
  </si>
  <si>
    <t>Información y comunicación</t>
  </si>
  <si>
    <t>Evaluación ASF</t>
  </si>
  <si>
    <t>1.10a</t>
  </si>
  <si>
    <t>1.10b</t>
  </si>
  <si>
    <t>1.10c</t>
  </si>
  <si>
    <t>1.10d</t>
  </si>
  <si>
    <t>1.10e</t>
  </si>
  <si>
    <t>1.10f</t>
  </si>
  <si>
    <t>1.10g</t>
  </si>
  <si>
    <t>Estructura, Autoridades, Funciones y Responsabilidades</t>
  </si>
  <si>
    <t>1.13a</t>
  </si>
  <si>
    <t>1.13b</t>
  </si>
  <si>
    <t>1.14a</t>
  </si>
  <si>
    <t>1.14b</t>
  </si>
  <si>
    <t>1.14c</t>
  </si>
  <si>
    <t>1.14d</t>
  </si>
  <si>
    <t>2.3a</t>
  </si>
  <si>
    <t>2.3b</t>
  </si>
  <si>
    <t>2.7a</t>
  </si>
  <si>
    <t>2.7b</t>
  </si>
  <si>
    <t>2.7c</t>
  </si>
  <si>
    <t>3.6a</t>
  </si>
  <si>
    <t>3.6b</t>
  </si>
  <si>
    <t>3.6c</t>
  </si>
  <si>
    <t>4.2a</t>
  </si>
  <si>
    <t>4.2b</t>
  </si>
  <si>
    <t>4.2c</t>
  </si>
  <si>
    <t>4.2d</t>
  </si>
  <si>
    <t>4.2e</t>
  </si>
  <si>
    <t>Comunicación Interna</t>
  </si>
  <si>
    <t>4.5a</t>
  </si>
  <si>
    <t>4.5b</t>
  </si>
  <si>
    <t>4.5c</t>
  </si>
  <si>
    <t>4.5d</t>
  </si>
  <si>
    <t>4.5e</t>
  </si>
  <si>
    <t>4.5f</t>
  </si>
  <si>
    <t>4.5g</t>
  </si>
  <si>
    <t>4.5h</t>
  </si>
  <si>
    <t>4.5i</t>
  </si>
  <si>
    <t>4.5j</t>
  </si>
  <si>
    <t>4.5k</t>
  </si>
  <si>
    <t>5.1a</t>
  </si>
  <si>
    <t>5.1b</t>
  </si>
  <si>
    <t>Comentarios / Observaciones</t>
  </si>
  <si>
    <t>Valores Cuantitativos por Pregunta</t>
  </si>
  <si>
    <t>2.10a</t>
  </si>
  <si>
    <t>2.10b</t>
  </si>
  <si>
    <t>4.6a</t>
  </si>
  <si>
    <t>4.6b</t>
  </si>
  <si>
    <t>5.1c</t>
  </si>
  <si>
    <t>5.3a</t>
  </si>
  <si>
    <t>5.3b</t>
  </si>
  <si>
    <t>Administración de Riesgos</t>
  </si>
  <si>
    <t>Información y Comunicación</t>
  </si>
  <si>
    <t>Identificación de Riesgos de Corrupción y Fraude</t>
  </si>
  <si>
    <t>Información Relevante y de Calidad</t>
  </si>
  <si>
    <t>Criterios por Pregunta</t>
  </si>
  <si>
    <t>Afirmativo</t>
  </si>
  <si>
    <t>Negativo</t>
  </si>
  <si>
    <t>No contó con normas generales en materia de Control Interno aplicables a la institución de observancia obligatoria para todos los servidores públicos.</t>
  </si>
  <si>
    <t>Estableció formalmente códigos de conducta y ética a todo el personal de la institución, los cuales fueron difundidos a través de capacitación, red local, correo electrónico, página de internet, entre otros.</t>
  </si>
  <si>
    <t>No estableció códigos de ética ni de conducta para el personal de la institución.</t>
  </si>
  <si>
    <t>Instituyó un procedimiento para vigilar, detectar, investigar y documentar las posibles violaciones a los valores éticos y a las normas de conducta de la institución.</t>
  </si>
  <si>
    <t>No instituyó un procedimiento para vigilar, detectar, investigar y documentar las posibles violaciones a los valores éticos y a las normas de conducta de la institución.</t>
  </si>
  <si>
    <t>No se informa a ninguna instancia superior respecto del estado que guarda la atención de las investigaciones de las denuncias por actos contrarios a la ética y conducta institucionales.</t>
  </si>
  <si>
    <t>Se informa a instancias superiores respecto del estado que guarda la atención de las investigaciones de las denuncias por actos contrarios a la ética y conducta institucionales.</t>
  </si>
  <si>
    <t>Se cuenta con un Reglamento Interior, Estatuto Orgánico y con un Manual General de Organización.</t>
  </si>
  <si>
    <t>No se cuenta con un Reglamento Interior, Estatuto Orgánico ni con un Manual General de Organización.</t>
  </si>
  <si>
    <t>No cuenta con un documento donde se establezcan las facultades y atribuciones del titular de la institución.</t>
  </si>
  <si>
    <t>No cuenta con un documento donde se establezca la delegación de funciones y dependencia jerárquica.</t>
  </si>
  <si>
    <t>No cuenta con un documento donde se establezcan las áreas, funciones y responsables para dar cumplimiento a las obligaciones de la institución en materia de transparencia y acceso a la información.</t>
  </si>
  <si>
    <t>No cuenta con un documento donde se establezcan las áreas, funciones y responsables para dar cumplimiento a las obligaciones de la institución en materia de fiscalización.</t>
  </si>
  <si>
    <t>No cuenta con un documento donde se establezcan las áreas, funciones y responsables para dar cumplimiento a las obligaciones de la institución en materia de rendición de cuentas.</t>
  </si>
  <si>
    <t>No cuenta con un documento que donde se establezcan las áreas, funciones y responsables para dar cumplimiento a las obligaciones de la institución en materia de armonización contable.</t>
  </si>
  <si>
    <t>Se cuenta con un catálogo de puestos.</t>
  </si>
  <si>
    <t>No cuenta con un catálogo de puestos.</t>
  </si>
  <si>
    <t>Se cuenta con un programa de capacitación para el personal.</t>
  </si>
  <si>
    <t>El desempeño del personal que labora en la institución se evalúa por medio de xxxxx.</t>
  </si>
  <si>
    <t>Cuenta con un Plan Estratégico (PE) en el que se establecen los objetivos y metas que permiten presupuestar, distribuir y asignar los recursos del fondo orientados a la consecución de los mismos.</t>
  </si>
  <si>
    <t>La institución estableció metas cuantitativas.</t>
  </si>
  <si>
    <t>La institución no estableció metas cuantitativas.</t>
  </si>
  <si>
    <t>Se determinaron parámetros de cumplimiento respecto de las metas establecidas.</t>
  </si>
  <si>
    <t>No se determinaron parámetros de cumplimiento respecto de las metas establecidas.</t>
  </si>
  <si>
    <t>Se establecieron objetivos y metas específicos a partir de sus objetivos estratégicos, para las diferentes áreas de su estructura organizacional; asimismo, los objetivos y metas específicos fueron dados a conocer a los titulares de las áreas responsables de su cumplimiento.</t>
  </si>
  <si>
    <t>No se establecieron objetivos y metas específicos a partir de sus objetivos estratégicos, para las diferentes áreas de su estructura organizacional.</t>
  </si>
  <si>
    <t>El comité tiene normas, reglas o lineamientos de operación formalizados.</t>
  </si>
  <si>
    <t>El comité no tiene normas, reglas o lineamientos de operación formalizados.</t>
  </si>
  <si>
    <t>Se identifican los riesgos que pueden afectar el cumplimiento de sus objetivos y metas.</t>
  </si>
  <si>
    <t>No se identifican los riesgos que pueden afectar el cumplimiento de sus objetivos y metas.</t>
  </si>
  <si>
    <t>Se cuenta con una metodología para identificar, evaluar, administrar y controlar los riesgos que pudieran afectar el cumplimiento de los objetivos y metas establecidos en el Plan o (Programa) Estratégico.</t>
  </si>
  <si>
    <t>La situación de los riesgos y su atención es informada a alguna instancia.</t>
  </si>
  <si>
    <t>La situación de los riesgos y su atención no es informada a alguna instancia.</t>
  </si>
  <si>
    <t>Se tienen sistemas informáticos que apoyan el desarrollo de sus actividades sustantivas, financieras o administrativas.</t>
  </si>
  <si>
    <t>No se tienen sistemas informáticos que apoyen el desarrollo de sus actividades sustantivas, financieras o administrativas.</t>
  </si>
  <si>
    <t>Se cuenta con un Comité de Tecnología de Información y Comunicaciones donde participen los principales funcionarios, personal del área de tecnología (sistemas informáticos) y representantes de las áreas usuarias.</t>
  </si>
  <si>
    <t>Se cuenta con licencias y contratos para el funcionamiento y mantenimiento de los equipos de tecnologías de información y comunicaciónes de la institución.</t>
  </si>
  <si>
    <t>Se implementaron políticas y lineamientos de seguridad para los sistemas informáticos y de comunicaciones; asimismo, se cuenta con un plan(es) de recuperación de desastres y de continuidad de la operación para los sistemas informáticos.</t>
  </si>
  <si>
    <t>Se cumple con la obligatoriedad de registrar contable, presupuestal y patrimonialmente sus operaciones.</t>
  </si>
  <si>
    <t>No se cumple con la obligatoriedad de registrar contable, presupuestal y patrimonialmente sus operaciones.</t>
  </si>
  <si>
    <t>Cumplió con la generación del Estado Analítico del Activo.</t>
  </si>
  <si>
    <t>Se les aplicó una evaluación de Control Interno y/o de riesgos en el último ejercicio.</t>
  </si>
  <si>
    <t>No se les aplicó una evaluación de Control Interno y/o de riesgos en el último ejercicio.</t>
  </si>
  <si>
    <t>Se tienen implementados planes de recuperación de desastres que incluyen datos, hardware y software.</t>
  </si>
  <si>
    <t>No se tienen implementados planes de recuperación de desastres que incluyan datos, hardware y software.</t>
  </si>
  <si>
    <t>Se llevaron a cabo autoevaluaciones de Control Interno de los principales procesos sustantivos y adjetivos, y se establecieron programas de trabajo para atender las deficiencias detectadas.</t>
  </si>
  <si>
    <t>Disposiciones administrativas: Normas Generales, Lineamientos, Acuerdos, Decretos, u otro ordenamiento en materia de Control Interno de observancia obligatoria, publicadas en el medio oficial de difusión local.</t>
  </si>
  <si>
    <t>No adjunta evidencias o presenta documentos sin relación alguna con lo requerido (evidencia no competente ni pertinente).</t>
  </si>
  <si>
    <t>-No adjunta evidencias o presenta documentos sin relación alguna con lo requerido (evidencia no competente ni pertinente).
-Disposiciones administrativas: Normas Generales, Lineamientos, Acuerdos, Decretos, u otro ordenamiento en materia de Control Interno en proyecto, no autorizados o  no publicadas en el medio oficial de difusión local.</t>
  </si>
  <si>
    <t>Código de Ética,  independientemente de la fecha de su autorización o emisión.</t>
  </si>
  <si>
    <t xml:space="preserve">No adjunta evidencias o presenta documentos sin relación alguna con lo requerido (evidencia no competente ni pertinente).
</t>
  </si>
  <si>
    <t xml:space="preserve">-No adjunta evidencias o presenta documentos sin relación alguna con lo requerido (evidencia no competente ni pertinente).
-Código de Ética en proyecto, no autorizado o no publicado en el medio oficial de difusión local.
</t>
  </si>
  <si>
    <t>Código de Conducta,  independientemente de la fecha de su autorización o emisión.</t>
  </si>
  <si>
    <t>-No adjunta evidencias o presenta documentos sin relación alguna con lo requerido (evidencia no competente ni pertinente).</t>
  </si>
  <si>
    <t>-No adjunta evidencias o presenta documentos sin relación alguna con lo requerido (evidencia no competente ni pertinente).
-Código de Conducta  en proyecto, no autorizado o no publicado en el medio oficial de difusión local.</t>
  </si>
  <si>
    <t>Evidencia de cursos de capacitación (programas de trabajo autorizados); carteles, trípticos y folletos; intranet; correo electrónico; página de transparencia y otros utilizados para la difusión de los códigos de ética y conducta (por lo menos una opción), impartidos a todo el personal.</t>
  </si>
  <si>
    <t>Carteles, trípticos y folletos; intranet; correo electrónico; página de transparencia y otros utilizados para la difusión de los códigos de ética y conducta (por lo menos una opción). Impartidos a terceros, tales como contratistas, proveedores, prestadores de servicios, a la ciudadanía en general, etc.</t>
  </si>
  <si>
    <t>Declaración, carta compromiso u otro documento formal del cumplimiento de los Códigos de Ética y de Conducta, así como la evidencia soporte correspondiente, al menos a cinco servidores públicos de la institución de distintos niveles.</t>
  </si>
  <si>
    <t>-No adjunta evidencias o presenta documentos sin relación alguna con lo requerido (evidencia no competente ni pertinente).
- Sólo el formato de la declaración, carta compromiso u otro documento formal del cumplimiento de los Códigos de Ética y/o de Conducta sin evidencia soporte. 
- Evidencia de la declaración, carta compromiso u otro documento formal firmado al ingreso laboral de los servidores públicos a la institución.</t>
  </si>
  <si>
    <t>Política, lineamiento o procedimiento formalizado que contenga los procedimientos a realizar para vigilar, detectar, investigar y documentar los actos contrarios a la ética y conducta institucional, diferentes a los establecidos por la Contraloría Interna, Órgano Interno de Control o instancia de control interno correspondiente.</t>
  </si>
  <si>
    <t>-No adjunta evidencias o presenta documentos sin relación alguna con lo requerido (evidencia no competente ni pertinente).
- No se cuenta con un procedimiento autorizado o formalizado, pero se presenta evidencia de que se realizaron acciones.
• Descripción parcial del proceso o mecanismo.
- Proceso o mecanismo correspondiente al Órgano Interno de Control o Instancia de Control Interno.</t>
  </si>
  <si>
    <t>Evidencia de la existencia de uno o más medios para recibir denuncias (por ejemplo: número telefónico, dirección electrónica, buzón físico, asistencia personalizada, etc.) y relación de las denuncias recibidas en el último ejercicio.</t>
  </si>
  <si>
    <t>-No adjunta evidencias o presenta documentos sin relación alguna con lo requerido (evidencia no competente ni pertinente).
-Presenta relación de denuncias recibidas pero no comprueba la existencia de medios para recibirlas.</t>
  </si>
  <si>
    <t xml:space="preserve">Informe entregado al Titular de la institución, Órgano de Gobierno, Comité de Ética, Contraloría estatal o instancia  de control correspondiente  del Estado que Guardan las investigaciones de las denuncias por actos contrarios a la ética y conducta institucionales o evidencia de que se informó sobre  dichas investigaciones en reunión, comité, asamblea, etc.
</t>
  </si>
  <si>
    <t>-No adjunta evidencias o presenta documentos sin relación alguna con lo requerido (evidencia no competente ni pertinente).
-Informe del Estado que Guardan las investigaciones de las denuncias por actos contrarios a la ética y conducta institucionales, dirigidas a instancias diferentes de las señaladas.</t>
  </si>
  <si>
    <t>- Acta o documento formal de la integración del Comité o grupo de trabajo y sus lineamientos o reglas de operación y funcionamiento. 
-Acta de la última sesión celebrados del comité o grupo de trabajo.</t>
  </si>
  <si>
    <t>Reglamento Interior, Estatuto Orgánico  u otro documento autorizado, formalizado o publicado en el medio oficial  de difusión.</t>
  </si>
  <si>
    <t xml:space="preserve">-No adjunta evidencias o presenta documentos sin relación alguna con lo requerido (evidencia no competente ni pertinente).
-Reglamento Interior, Estatuto Orgánico u otro documento sin formalizar.
</t>
  </si>
  <si>
    <t>Manual General de Organización u otro documento, publicado en el medio oficial de difusión.</t>
  </si>
  <si>
    <t>-No adjunta evidencias o presenta documentos sin relación alguna con lo requerido (evidencia no competente ni pertinente).
-Reglamento de la Administración Pública   Municipal o Manual General de Organización sin formalizar.</t>
  </si>
  <si>
    <t xml:space="preserve">Ley Órganica de la Administración Pública Estatal o Ley de Entidades Paraestatales de la Entidad Federativa o Estatuto Orgánico; Reglamento de la Ley Orgánica de la Administración Pública Estatal o reglamento de la Ley de Entidades Paraestatales o Reglamento Interior o Manual General de Organización.
</t>
  </si>
  <si>
    <t>Reglamento Interior o Estatuto Orgánico o Manual General de    Organización, debidamente formalizado, donde se establecen las áreas, funciones y responsables para dar cumplimiento a los temas o conceptos señalados.</t>
  </si>
  <si>
    <t>Manual de  políticas o procedimientos formalizados para la Administración de los Recursos Humanos, que almenos, considere cuatro de de los siete aspectos señalados en la pregunta.</t>
  </si>
  <si>
    <t>-No adjunta evidencias o presenta documentos sin relación alguna con lo requerido (evidencia no competente ni pertinente).
-Manual de  políticas o procedimientos formalizados para la Administración de los Recursos Humanos, que almenos, considere cuatro de de los siete aspectos señalados en la pregunta.
- Reglamento, Manual, política o procedimiento formalizados para la Administración de los Recursos Humanos, sin formalizar.</t>
  </si>
  <si>
    <t>Catálogo de puestos o documento oficial que indique el detalle de los aspectos señalados en la pregunta, debidamente autorizados.</t>
  </si>
  <si>
    <t>-No adjunta evidencias o presenta documentos sin relación alguna con lo requerido (evidencia no competente ni pertinente).
-Documento no autorizado o formalizado, en el que describan, al menos tres aspectos señalados en la pregunta.</t>
  </si>
  <si>
    <t>Programa de capacitación formal (contenidos temáticos, objetivos, duración, instructores, etc.) o carta descriptiva de cursos de capacitación autorizados para los servidores públicos, donde se incluyan al menos, dos  de los temas señalados en la pregunta.</t>
  </si>
  <si>
    <t>-No adjunta evidencias o presenta documentos sin relación alguna con lo requerido (evidencia no competente ni pertinente).
-Evidencia de Capacitación no sujeta a un programa, donde se incluyan dos de los cinco temas señalados.</t>
  </si>
  <si>
    <t>Manual, política o procedimiento formalizado o autorizado; para la evaluación del desempeño del personal.</t>
  </si>
  <si>
    <t>-No adjunta evidencias o presenta documentos sin relación alguna con lo requerido (evidencia no competente ni pertinente).
-Manual, política o procedimiento sin formalizar o sin autorización; para la evaluación del desempeño del personal.</t>
  </si>
  <si>
    <t xml:space="preserve">Plan o programa estratégico o documento análogo, autorizado por el Tituar de la institución o, en su caso, por su Órgano de Gobierno.
</t>
  </si>
  <si>
    <t xml:space="preserve">Documento que contenga los indicadores establecidos, autorizado por el servidor público que corresponda (estratégicos, operación o gestión, de información o cumplimiento)
Al menos deberán presentarse dos de los cuatro tipos  de indicadores señalados en la pregunta.
</t>
  </si>
  <si>
    <t xml:space="preserve">No adjunta evidencias o presenta documentos sin relación alguna con lo requerido (evidencia no competente ni pertinente).
</t>
  </si>
  <si>
    <t>- Documento formal autorizado en el que se establezcan  las metas de los indicadores. 
Al menos deberán presentarse dos de los cuatro tipos  de indicadores señalados en la pregunta.
- Los parámetros o niveles de variación aceptables (tableros o semáforos de control). 
Al menos deberán presentarse dos de los cuatro tipos  parametros señalados en la pregunta.</t>
  </si>
  <si>
    <t xml:space="preserve">- Documento formal autorizado en el que se establezcan  lparámetros de cumplmimiento respecto de las metas establecidas. 
</t>
  </si>
  <si>
    <t>Documento formal que evidencie la vinculación entre los recursos asignados (presupuesto) y el Plan , Programa estratégico o documento análogo.</t>
  </si>
  <si>
    <t>-No adjunta evidencias o presenta documentos sin relación alguna con lo requerido (evidencia no competente ni pertinente).
-Documento que evidencie la vinculación entre los recursos asignados (presupuesto) y el Plan, Programa estratégico o documento análogo.</t>
  </si>
  <si>
    <t>Documento formalizado o autorizado en el que la institución evidencie que se establecieron los objetivos y metas específicos.</t>
  </si>
  <si>
    <t>-No adjunta evidencias o presenta documentos sin relación alguna con lo requerido (evidencia no competente ni pertinente).
-Documento donde se establecieron los objetivos y metas específicos de las unidades o áreas de la institución sin formalizar o autorizar.</t>
  </si>
  <si>
    <t>Documento formal que evidencie si la asignación y comunicación de los objetivos y metas al responsable del cumplimiento (oficios, acta de sesión de trabajo, programa de actividades, etc.).</t>
  </si>
  <si>
    <t xml:space="preserve">-No adjunta evidencias o presenta documentos sin relación alguna con lo requerido (evidencia no competente ni pertinente).
-Documento que evidencie la asignación y comunicación de los objetivos y metas al responsable de su cumplimiento no formalizados. 
</t>
  </si>
  <si>
    <t>- Acta o documento formal de la integración del Comité y sus lineamientos o reglas de operación y funcionamiento, y
- La última acta de sesión de dicho comité.</t>
  </si>
  <si>
    <t>Evidencia original del documento donde se formalizó la existencia de un Comité de Administración de Riesgos y, en su caso, sus normas, reglas o lineamientos de operación</t>
  </si>
  <si>
    <t>Inventario Institucional de riesgos formalizado, consolidado e histórico, en el que se reconozca formalmente la existencia de los riesgos institucionales,  se identifique el nivel de la estructura organizacional a que corresponde y el responsable de su administración y  se precise su naturaleza y el estado que guarda su control y administración.</t>
  </si>
  <si>
    <t>-No adjunta evidencias o presenta documentos sin relación alguna con lo requerido (evidencia no competente ni pertinente).
-Listado institucional de riesgos histórico no formalizado, o que no contenga todos elementos señalados como evidencia razonable.</t>
  </si>
  <si>
    <t>Metodología específica para el proceso general de administración de riesgos que especifique responsables y actividades para la identificación, evaluación, priorización, estrategias de mitigación y seguimiento.</t>
  </si>
  <si>
    <t>Se evaluará con este criterio:
Si almenos, se realizó la evaluación de riesgos en un proceso sustantivo y en un adjetivo.
• Se Verificará que los procesos identificados correspondan efectivamente a procesos sustantivos y adjetivos,  y que 
• El documento que se  proporcione por lo menos elementos de análisis, evaluación, mitigación, y administración de riesgos.</t>
  </si>
  <si>
    <t xml:space="preserve">Informes o documentos formales de las evaluaciones de riesgos realizados a los procesos que sean susceptibles a posibles actos de corrupción y que se hayan determinado acciones de identificación, análisis, prevención, mitigación y seguimiento.
</t>
  </si>
  <si>
    <t>Metodología para la administración de riesgos de corrupción.</t>
  </si>
  <si>
    <t>Los dos últimos informes o reportes donde se evidencie la situación de los riegos y su administración, dirigidos al Órgano de Gobierno, Titular de la institución, Instancia de Auditoría correspondiente y la Contraloría interna, Órgano Interno de Control o instancia de control correspondiente</t>
  </si>
  <si>
    <t>Programa de trabajo formalizado o autorizado respecto de los procesos sustantivos y adjetivos, donde se señalen las acciones programadas para los riesgos institucionales, el fortalecimiento de control interno, con base en los riesgos institucionales.</t>
  </si>
  <si>
    <t>Sección del Reglamento Interno, o Manual General de Organización de la institución , donde se establezcan las atribuciones y funciones del personal responsable al menos de dos de los procesos sustantivos y dos adjetivos.</t>
  </si>
  <si>
    <t>Política, manual o documento análogo donde se establece la obligación de evaluar y actualizar los procedimientos sustantivos y adjetivos,  formalizado o autorizado.</t>
  </si>
  <si>
    <t>Documento donde se señalen los sistemas informáticos de la institución que apoyen el desarrollo de sus actividades sustantivas, financieras y administrativas.</t>
  </si>
  <si>
    <t>Acta o documento formal de la integración del Comité de TIC o documento autorizado, en el que indique sus reglas dé operación y funcionamiento</t>
  </si>
  <si>
    <t>Inventario de aplicaciones en operación</t>
  </si>
  <si>
    <t>Programa de adquisiciones de equipos y software</t>
  </si>
  <si>
    <t>Licencias y contratos para el funcionamiento y mantenimiento de los equipos de TIC.</t>
  </si>
  <si>
    <t>Políticas y procedimientos autorizados de seguridad para los sistemas informáticos y de comunicaciones.</t>
  </si>
  <si>
    <t xml:space="preserve">Documento formalizado o autorizado donde se establezca el plan de recuperación de desastres, y 
Documento formalizado o autorizado donde se establezca el plan de continuidad de la operación para los sistemas informáticos
Se evaluará con este criterio si al menos presenta uno de los dos documentos. </t>
  </si>
  <si>
    <t>-No adjunta evidencias o presenta documentos sin relación alguna con lo requerido (evidencia no competente ni pertinente).
- Documento sin formalizar o autorizar donde se establezca el plan de recuperación de desastres, y
- Documento sin formalizar o autorizar donde se establezca el plan de continuidad de la operación para los sistemas informáticos</t>
  </si>
  <si>
    <t>Plan o Programa de Sistemas de información formalizado o autorizado y alineado a los objetivos establecidos en el Plan o Programa Estratégico o documento análogo</t>
  </si>
  <si>
    <t>-No adjunta evidencias o presenta documentos sin relación alguna con lo requerido (evidencia no competente ni pertinente).
-Plan o Programa Estratégico relacionados con los sistemas de información sin formalizar o autorizar.</t>
  </si>
  <si>
    <t>Documento formalizado o autorizado (oficio, circular, manual o documento análogo) en el que se establezcan los responsables de elaborar la información sobre la gestión de la institución, en las materias de presupuesto; responsabilidad hacendaria; contabilidad gubernamental; transparencia, acceso a la información pública; fiscalización y rendición de cuentas.</t>
  </si>
  <si>
    <t>Documento formalizado o autorizado (oficio, circular, manual o documento análogo) en el que se establezcan los responsables de elaborar la información sobre la gestión de la institución, en las materias de presupuesto; responsabilidad hacendaria.</t>
  </si>
  <si>
    <t>Documento formalizado o autorizado (oficio, circular, manual o documento análogo) en el que se establezcan los responsables de elaborar la información sobre la gestión de la institución, en la materia de contabilidad gubernamental.</t>
  </si>
  <si>
    <t>Documento formalizado o autorizado (oficio, circular, manual o documento análogo) en el que se establezcan los responsables de elaborar la información sobre la gestión de la institución, en las materia de fiscalización.</t>
  </si>
  <si>
    <t>Documento formalizado o autorizado (oficio, circular, manual o documento análogo) en el que se establezcan los responsables de elaborar la información sobre la gestión de la institución, en las materia de rendición de cuentas.</t>
  </si>
  <si>
    <t>Documento formal por el que las áreas responsables de los procesos informan al Titular de la Institución u Órgano de Gobierno, la situación sobre el funcionamiento general del sistema de control interno.</t>
  </si>
  <si>
    <t>Evidencias formales de cumplimiento del registro contable de sus operaciones y generación de información financiera, correspondiente al último ejercicio</t>
  </si>
  <si>
    <t>Estado Analítico del Activo</t>
  </si>
  <si>
    <t>Estado Analítico de la Deuda y Otros Pasivos</t>
  </si>
  <si>
    <t>Estado Analítico de Ingresos</t>
  </si>
  <si>
    <t>Estado Analítico del ejercicio del Presupuesto de Egresos</t>
  </si>
  <si>
    <t>Estado de Situación Financiera</t>
  </si>
  <si>
    <t>Estado de Actividades</t>
  </si>
  <si>
    <t>Estados de Cambios en la Situación Financiera</t>
  </si>
  <si>
    <t>Estados de Variación en la Hacienda Pública</t>
  </si>
  <si>
    <t>Estado de Flujo de Efectivo</t>
  </si>
  <si>
    <t>Informe sobre Pasivos Contingentes</t>
  </si>
  <si>
    <t>Notas a los Estados Financieros</t>
  </si>
  <si>
    <t>Informes formalizados de los resultados de las evaluaciones de control interno y/o riesgos realizado a los sistemas informáticos de la institución.</t>
  </si>
  <si>
    <t xml:space="preserve"> Evidencia original de los resultados de la evaluación de Control Interno y/o riesgos aplicada, así como el programa o documento que contenga las actividades de control establecidos.</t>
  </si>
  <si>
    <t>Evidencia original de los documentos indicados correspondientes al último ejercicio disponible.</t>
  </si>
  <si>
    <t>- Documento formal que contenga los resultados de la evaluación en el cumplimiento de los objetivos y metas establecidos por la institución correspondiente Al último ejercicio, y
- Documento formal que contenga el programa de acciones para resolver las problemáticas detectadas en la evaluación realizada correspondiente Al último ejercicio, y
- Evidencia de la supervisición.</t>
  </si>
  <si>
    <t xml:space="preserve">- Informes formalizados de las autoevaluaciones de control interno realizadas en el último ejercicio, a los procesos sustantivos y adjetivos, y
- Programas de trabajo para atender las deficiencias identificadas
Se deberá responder a, almenos, para un proceso sustantivo y un proceso adjetivo. </t>
  </si>
  <si>
    <t>- evidencia de los informes de resultados de las auditorias realizadas, y
- programa de trabajo para atender las deficiencias o áreas de oportunidad identificadas.
                                                                                                                                                                                                                                                                se deberá responder, a almenos, para un proceso sustantivo y un proceso adjetivo.</t>
  </si>
  <si>
    <t xml:space="preserve"> -Evidencia de los informes de resultados de las auditorias realizadas, y
- Programa de trabajo para atender las deficiencias o áreas de oportunidad identificadas.
Se deberá responder, a almenos, para un proceso sustantivo y un proceso adjetivo. </t>
  </si>
  <si>
    <t>Programa de acciones para resolver las problemáticas detectadas en la evaluación realizada correspondiente al último ejercicio.</t>
  </si>
  <si>
    <t>Normativa de Control Interno</t>
  </si>
  <si>
    <t>Responsabilidad de Vigilancia y Supervisión del  Control Interno</t>
  </si>
  <si>
    <t>Competencia Profesional y Capacitación de Personal</t>
  </si>
  <si>
    <t>Estblecimiento de Objetivos y Tolerancia al Riesgo</t>
  </si>
  <si>
    <t>Identificación, Análisis y Respuesta a Riesgos Asociados con los Objetivos</t>
  </si>
  <si>
    <t>Implementar Actividades de Control (Políticas y Procedimientos)</t>
  </si>
  <si>
    <t>Actividades de Control para las TIC's</t>
  </si>
  <si>
    <t>Sí</t>
  </si>
  <si>
    <t>Autoevaluación</t>
  </si>
  <si>
    <t>Entidad Fiscalizada</t>
  </si>
  <si>
    <t>Realizar Actividades de Supervisión (Evaluaciones y Autoevaluaciones)</t>
  </si>
  <si>
    <t>Compromiso con la Integridad y los Valores Éticos</t>
  </si>
  <si>
    <t>Estatus por Principio</t>
  </si>
  <si>
    <t>Contó con normas generales en materia de Control Interno de observancia obligatoria para todos los servidores públicos.</t>
  </si>
  <si>
    <t>Se cuenta con un Código de Ética o de Conducta formalizado, el cual fue dado a conocer al personal de la institución.</t>
  </si>
  <si>
    <t>No se cuenta con un Código de Ética o de Conducta.</t>
  </si>
  <si>
    <t>Se cuenta con un Código de Ética o de Conducta formalizado, el cual fue dado a conocer a otras personas relacionadas con la institución.</t>
  </si>
  <si>
    <t>Se tiene implementado un procedimiento para la aceptación formal y el compromiso de cumplir con los Códigos de Ética y de Conducta.</t>
  </si>
  <si>
    <t>No se tiene implementado un procedimiento para la aceptación formal y el compromiso de cumplir con los Códigos de Ética y de Conducta.</t>
  </si>
  <si>
    <t>Se cuenta con medios para  recibir denuncias de posibles violaciones a los valores éticos y a las normas de conducta contrarias a lo  establecido por la Contraloría Interna, el Órgano Interno de Control o la instancia de control interno correspondiente.</t>
  </si>
  <si>
    <t>No se cuenta con medios para recibir denuncias de posibles violaciones a los valores éticos y a las normas de conducta contrarias a lo establecido por la Contraloría Interna, el Órgano Interno de Control o la instancia de control interno correspondiente.</t>
  </si>
  <si>
    <t>Se cuenta con un comité o grupo de trabajo o instancia análoga en materia de Ética e Integridad para el tratamiento de asuntos relacionados con la institución.</t>
  </si>
  <si>
    <t>No  se cuenta con un comité o grupo de trabajo o instancia análoga en materia de Ética e Integridad para el tratamiento de asuntos relacionados con la institución.</t>
  </si>
  <si>
    <t>Se cuenta con un comité o grupo de trabajo o instancia análoga en materia de auditoría Interna para el tratamiento de asuntos relacionados con la institución.</t>
  </si>
  <si>
    <t>No se cuenta con un comité o grupo de trabajo o instancia análoga en materia de auditoría Interna para el tratamiento de asuntos relacionados con la institución.</t>
  </si>
  <si>
    <t>Se cuenta con un comité o grupo de trabajo o instancia análoga en materia de Control Interno para el tratamiento de asuntos relacionados con la institución.</t>
  </si>
  <si>
    <t>No se cuenta con un comité o grupo de trabajo o instancia análoga en materia de Control Interno para el tratamiento de asuntos relacionados con la institución.</t>
  </si>
  <si>
    <t>Se cuenta con un un comité o grupo de trabajo o instancia análoga en materia de Administración de Riesgos para el tratamiento de asuntos relacionados la institución.</t>
  </si>
  <si>
    <t>No  se cuenta con un un comité o grupo de trabajo o instancia análoga en materia de Administración de Riesgos para el tratamiento de asuntos relacionados la institución</t>
  </si>
  <si>
    <t>Se cuenta con un comité o grupo de trabajo o instancia análoga en materia de Control y Desempeño Institucional para el tratamiento de asuntos relacionados con la institución.</t>
  </si>
  <si>
    <t>No se cuenta con un comité o grupo de trabajo o instancia análoga en materia de Control y Desempeño Institucional para el tratamiento de asuntos relacionados con la institución.</t>
  </si>
  <si>
    <t>Se cuenta con un comité o grupo de trabajo o instancia análoga en materia de Adquisiciones para el tratamiento de asuntos relacionados con la institución.</t>
  </si>
  <si>
    <t>No se cuenta con un comité o grupo de trabajo o instancia análoga en materia de Adquisiciones para el tratamiento de asuntos relacionados con la institución.</t>
  </si>
  <si>
    <t>Se cuenta con un  comité o grupo de trabajo o instancia análoga en materia de Obra Pública para el tratamiento de asuntos relacionados con la institución.</t>
  </si>
  <si>
    <t>No se cuenta con un  comité o grupo de trabajo o instancia análoga en materia de Obra Pública para el tratamiento de asuntos relacionados con la institución.</t>
  </si>
  <si>
    <t>Se cuenta con un Manual General de Organización o algún documento de naturaleza similar en el que se establezca la estructura orgánica y las funciones de sus unidades administrativas.</t>
  </si>
  <si>
    <t>No se cuenta con un Manual General de Organización o algún documento de naturaleza similar  en el que se establezca la estructura orgánica y las funciones de sus unidades administrativas.</t>
  </si>
  <si>
    <t>Se cuenta con un documento donde se establecen las facultades y atribuciones del titular de la institución.</t>
  </si>
  <si>
    <t>Se cuenta con un documento donde se establece la delegación de funciones y dependencia jerárquica.</t>
  </si>
  <si>
    <t>Se cuenta con un documento donde se establecen las áreas, funciones y responsables para dar cumplimiento a las obligaciones de la institución en materia de transparencia y acceso a la información.</t>
  </si>
  <si>
    <t>Se cuenta con un documento donde se establecen las áreas, funciones y responsables para dar cumplimiento a las obligaciones de la institución en materia de fiscalización.</t>
  </si>
  <si>
    <t>Se cuenta con un documento donde se establecen las áreas, funciones y responsables para dar cumplimiento a las obligaciones de la institución en materia de rendición de cuentas.</t>
  </si>
  <si>
    <t>Se cuenta con un documento que donde se establecen las áreas, funciones y responsables para dar cumplimiento a las obligaciones de la institución en materia de armonización contable.</t>
  </si>
  <si>
    <t>Se estableció un manual de procedimientos para la administración de los recursos humanos y se cuenta con un catálogo de puestos, así como con un programa de capacitación para el personal.</t>
  </si>
  <si>
    <t>No estableció un manual de procedimientos para la administración de los recursos humanos y se carece de un catálogo de puestos y de un programa de capacitación para el personal.</t>
  </si>
  <si>
    <t>No cuenta con un programa de capacitación para el personal.</t>
  </si>
  <si>
    <t>No cuenta con un procedimiento formalizado para evaluar el desempeño del personal que labora en la institución.</t>
  </si>
  <si>
    <t>No cuenta con un Plan Estratégico en el que se establecen los objetivos y metas de la institución.</t>
  </si>
  <si>
    <t>Se cuenta con indicadores para medir el cumplimiento de los objetivos del Plan (o Programa) Estratégico.</t>
  </si>
  <si>
    <t>No cuenta con indicadores para medir el cumplimiento de los objetivos del Plan o Programa Estratégico (o documento análogo).</t>
  </si>
  <si>
    <t>Se realiza con base en los objetivos estratégicos establecidos.</t>
  </si>
  <si>
    <t>No se realiza con base en los objetivos estratégicos establecidos.</t>
  </si>
  <si>
    <t>Estableció un Comité de Administración de Riesgos que lleve a cabo el registro y control de los mismos.</t>
  </si>
  <si>
    <t>No estableció un Comité de Administración de Riesgos que lleve a cabo el registro y control de los mismos.</t>
  </si>
  <si>
    <t>El comité está integrado por los titulares de las áreas que realizan las funciones sustantivas y de apoyo a la administración de la institución, así como por el Titular de la Contraloría Interna, el Órgano Interno de Control o la Instancia de Control Interno correspondiente.</t>
  </si>
  <si>
    <t>El comité no está integrado por los titulares de las áreas que realizan las funciones sustantivas y de apoyo a la administración de la institución, ni por el Titular de la Contraloría Interna, el Órgano Interno de Control o la Instancia de Control Interno correspondiente.</t>
  </si>
  <si>
    <t>No se cuenta con una metodología para identificar, evaluar, administrar y controlar los riesgos que pudieran afectar el cumplimiento de los objetivos y metas establecidos en el Plan o (Programa) Estratégico.</t>
  </si>
  <si>
    <t>Se indicaron tres procesos sustantivos y tres adjetivos (administrativos) en los que se hubieran evaluado los riesgos que, en caso de materializarse, pudieran afectar la consecución de los objetivos de la institución.</t>
  </si>
  <si>
    <t>No se indicaron tres procesos sustantivos y tres adjetivos (administrativos) en los que se hubieran evaluado los riesgos que, en caso de materializarse, pudieran afectar la consecución de los objetivos de la institución.</t>
  </si>
  <si>
    <t>Se analizaron los riesgos que pueden afectar la consecución de los objetivos de la institución y se elaboró un plan de mitigación y administración de los riesgos.</t>
  </si>
  <si>
    <t>No se analizaron los riesgos que pueden afectar la consecución de los objetivos de la institución.</t>
  </si>
  <si>
    <t>Se tienen lineamientos (procedimientos, manuales o guías) en los que se establece la metodología para la administración de riesgos de corrupción y la obligatoriedad de revisar periódicamente las áreas susceptibles de posibles actos de corrupción.</t>
  </si>
  <si>
    <t>No se tienen lineamientos, procedimientos, manuales o guías en los que se establezca la metodología para la administración de riesgos de corrupción y la obligatoriedad de revisar periódicamente las áreas susceptibles de posibles actos de corrupción.</t>
  </si>
  <si>
    <t>Se contó con un programa formalmente implantado para el fortalecimiento de los procesos del Control Interno, con base en los resultados de las evaluaciones de riesgos.</t>
  </si>
  <si>
    <t>No se contó con un programa formalmente implantado para el fortalecimiento de los procesos del Control Interno, con base en los resultados de las evaluaciones de riesgos.</t>
  </si>
  <si>
    <t>El Reglamento Interno, Manual General de Organización, o documento análogo, establece las atribuciones y funciones del personal de las áreas que son responsables de los procesos sustantivos y adjetivos relevantes.</t>
  </si>
  <si>
    <t>El Reglamento Interno, Manual General de Organización, o documento análogo, no establece las atribuciones y funciones del personal de las áreas que son responsables de los procesos sustantivos y adjetivos relevantes.</t>
  </si>
  <si>
    <t>Se cuenta con una política, manual, o documento análogo, en el que se establezca la obligación de evaluar y actualizar periódicamente las políticas y procedimientos de los procesos sustantivos y adjetivos relevantes.</t>
  </si>
  <si>
    <t>No se cuenta con una política, manual, o documento análogo, en el que se establezca la obligación de evaluar y actualizar periódicamente las políticas y procedimientos de los procesos sustantivos y adjetivos relevantes.</t>
  </si>
  <si>
    <t>No se cuenta con un Comité de Tecnología de Información y Comunicaciones donde participen los principales funcionarios, personal del área de tecnología (sistemas informáticos) y representantes de las áreas usuarias.</t>
  </si>
  <si>
    <t>Se cuenta con un programa de adquisiciones de esquipos y software.</t>
  </si>
  <si>
    <t>No se cuenta con un programa de adquisiciones de esquipos y software.</t>
  </si>
  <si>
    <t>Se cuenta con un inventario de aplicaciones en operación de los sistemas informáticos y de comunicaciones de la institución.</t>
  </si>
  <si>
    <t>No se cuenta con un inventario de aplicaciones en operación de los sistemas informáticos y de comunicaciones de la institución.</t>
  </si>
  <si>
    <t>No se cuenta con licencias ni contratos para el funcionamiento y mantenimiento de los equipos de tecnologías de información y comunicaciónes de la institución.</t>
  </si>
  <si>
    <t>No se implementaron políticas ni lineamientos de seguridad para los sistemas informáticos y de comunicaciones, y se careció de planes de recuperación de desastres y de continuidad de la operación para los sistemas informáticos.</t>
  </si>
  <si>
    <t>No se implementaron políticas ni lineamientos de seguridad para los sistemas informáticos y de comunicaciones, y se careción de planes de recuperación de desastres y de continuidad de la operación para los sistemas informáticos.</t>
  </si>
  <si>
    <t>Se contó con un programa de sistemas informáticos formalmente implantado que apoyó la consecución de los objetivos estratégicos establecidos en su PE.</t>
  </si>
  <si>
    <t>No se contó con un programa de sistemas informáticos formalmente implantado que apoye a la consecución de los objetivos estratégicos establecidos en su PE.</t>
  </si>
  <si>
    <t>Se establecieron responsables de elaborar la información sobre su gestión para cumplir con sus obligaciones en materia de Presupuesto y Responsabilidad Hacendaria.</t>
  </si>
  <si>
    <t>No se establecieron responsables de elaborar la información sobre su gestión para cumplir con sus obligaciones en materia de Presupuesto y Responsabilidad Hacendaria.</t>
  </si>
  <si>
    <t>Se establecieron responsables de elaborar la información sobre su gestión para cumplir con sus obligaciones en materia de Contabilidad Gubernamental.</t>
  </si>
  <si>
    <t>No  se establecieron responsables de elaborar la información sobre su gestión para cumplir con sus obligaciones en materia de Contabilidad Gubernamental.</t>
  </si>
  <si>
    <t>Se establecieron responsables de elaborar la información sobre su gestión para cumplir con sus obligaciones en materia de Trasparencia y Acceso a la Información Pública.</t>
  </si>
  <si>
    <t>No se establecieron responsables de elaborar la información sobre su gestión para cumplir con sus obligaciones en materia de Trasparencia y Acceso a la Información Pública.</t>
  </si>
  <si>
    <t>Se establecieron responsables de elaborar la información sobre su gestión para cumplir con sus obligaciones en materia de Fiscalización.</t>
  </si>
  <si>
    <t>No se establecieron responsables de elaborar la información sobre su gestión para cumplir con sus obligaciones en materia de Fiscalización.</t>
  </si>
  <si>
    <t>Se establecieron responsables de elaborar la información sobre su gestión para cumplir con sus obligaciones en materia de Rendición de Cuentas.</t>
  </si>
  <si>
    <t>No  se establecieron responsables de elaborar la información sobre su gestión para cumplir con sus obligaciones en materia de Rendición de Cuentas.</t>
  </si>
  <si>
    <t>Se informa periódicamente al Titular (ejecutor de los recursos del fondo/programa o, en su caso, al Órgano de Gobierno) sobre la situación que guarda el funcionamiento general del Sistema de Control Interno Institucional.</t>
  </si>
  <si>
    <t>No se informa periódicamente al Titular (ejecutor de los recursos del fondo/programa) sobre la situación que guarda el funcionamiento general del Sistema de Control Interno Institucional.</t>
  </si>
  <si>
    <t>No se cumplió con la generación del Estado Analítico del Activo.</t>
  </si>
  <si>
    <t>Cumplió con la generación del Estado Analítico de la Deuda y Otros Pasivos.</t>
  </si>
  <si>
    <t>No se cumplió con la generación del Estado Analítico de la Deuda y Otros Pasivos.</t>
  </si>
  <si>
    <t>Cumplió con la generación del Estado Analítico de Ingresos.</t>
  </si>
  <si>
    <t>No se cumplió con la generación del Estado Analítico de Ingresos.</t>
  </si>
  <si>
    <t>Cumplió con la generación del Estado Analítico del ejercicio del Presupuesto de Egresos.</t>
  </si>
  <si>
    <t>No se cumplió con la generación del Estado Analítico del ejercicio del Presupuesto de Egresos.</t>
  </si>
  <si>
    <t>Cumplió con la generación del Estado de Situación Financiera.</t>
  </si>
  <si>
    <t>No se cumplió con la generación del Estado de Situación Financiera.</t>
  </si>
  <si>
    <t>Cumplió con la generación del Estado de Actividades.</t>
  </si>
  <si>
    <t>No se cumplió con la generación del Estado de Actividades.</t>
  </si>
  <si>
    <t>Cumplió con la generación de los Estados de Cambios en la Situación Financiera.</t>
  </si>
  <si>
    <t>No se cumplió con la generación de los Estados de Cambios en la Situación Financiera.</t>
  </si>
  <si>
    <t>Cumplió con la generación de los Estados de Variación en la Hacienda Pública.</t>
  </si>
  <si>
    <t>No se cumplió con la generación de los Estados de Variación en la Hacienda Pública.</t>
  </si>
  <si>
    <t>Cumplió con la generación del Estado de Flujo de Efectivo.</t>
  </si>
  <si>
    <t>No se cumplió con la generación del Estado de Flujo de Efectivo.</t>
  </si>
  <si>
    <t>Cumplió con la generación del Informe sobre Pasivos Contingentes.</t>
  </si>
  <si>
    <t>No se cumplió con la generación del Informe sobre Pasivos Contingentes.</t>
  </si>
  <si>
    <t>Cumplió con la generación de las Notas a los Estados Financieros.</t>
  </si>
  <si>
    <t>No se cumplió con la generación de las Notas a los Estados Financieros.</t>
  </si>
  <si>
    <t>Se establecieron actividades de control para mitigar los riesgos identificados que, de materializarse, pudieran afectar su operación.</t>
  </si>
  <si>
    <t>No se establecieron actividades de control para mitigar los riesgos identificados que, de materializarse, pudieran afectar su operación.</t>
  </si>
  <si>
    <t>Se evalúan los objetivos y metas (indicadores), a fin de conocer la eficacia y eficiencia de su cumplimiento.</t>
  </si>
  <si>
    <t>No se evalúan los objetivos y metas (indicadores) establecidos, a fin de conocer la eficacia y eficiencia de su cumplimiento.</t>
  </si>
  <si>
    <t>Se elabora un programa de acciones para resolver las problematicas detectadas.</t>
  </si>
  <si>
    <t>No se elaboró un programa de acciones para resolver las problematicas detectadas.</t>
  </si>
  <si>
    <t>Se realiza el seguimiento del programa de acciones para resolver las problematicas detectadas (de ser el caso), a fin de verificar que las deficiencias se solucionan de manera oportuna y puntual.</t>
  </si>
  <si>
    <t>No se realiza el seguimiento del programa de acciones para resolver las problematicas detectadas (de ser el caso), a fin de verificar que las deficiencias se solucionan de manera oportuna y puntual.</t>
  </si>
  <si>
    <t>No se llevaron a cabo autoevaluaciones de Control Interno de los principales procesos sustantivos y adjetivos.</t>
  </si>
  <si>
    <t>Se llevaron a cabo auditorías internas de los principales procesos sustantivos y adjetivos en el último ejercicio, y se menciona el proceso al que se realizó la auditoría, el nombre del informe y la instancia que la formuló.</t>
  </si>
  <si>
    <t>No se llevaron a cabo auditorías internas de los principales procesos sustantivos y adjetivos en el último ejercicio.</t>
  </si>
  <si>
    <t>Se llevaron a cabo auditorías externas de los principales procesos sustantivos y adjetivos en el último ejercicio, y se menciona el proceso al que se realizó la auditoría, el nombre del informe y la instancia que la formuló.</t>
  </si>
  <si>
    <t>Estatus por Componente</t>
  </si>
  <si>
    <t>Estatus total</t>
  </si>
  <si>
    <t>Establecimiento de Objetivos y Tolerancia al Riesgo</t>
  </si>
  <si>
    <t>TOTAL GLOBAL</t>
  </si>
  <si>
    <t>Señale si se implantaron acciones para mitigar y administrar los riesgos (elaboración de un plan de mitigación y administración de riesgos). Mencionar el cargo de los responsables de realizar la evaluación.</t>
  </si>
  <si>
    <t>Señale si la institución ha cumplido con la generación del Estado Analítico del Activo.</t>
  </si>
  <si>
    <t>Señale si la institución ha cumplido con la generación del Estado Analítico de la Deuda y Otros Pasivos.</t>
  </si>
  <si>
    <t>Señale si la institución ha cumplido con la generación del Estado Analítico de Ingresos.</t>
  </si>
  <si>
    <t>Señale si la institución ha cumplido con la generación del Estado Analítico del ejercicio del Presupuesto de Egresos.</t>
  </si>
  <si>
    <t>Señale si la institución ha cumplido con la generación del Estado de Situación Financiera.</t>
  </si>
  <si>
    <t>Señale si la institución ha cumplido con la generación del Estado de Actividades.</t>
  </si>
  <si>
    <t>Señale si la institución ha cumplido con la generación de los Estados de Cambios en la Situación Financiera.</t>
  </si>
  <si>
    <t>Señale si la institución ha cumplido con la generación de los Estados de Variación en la Hacienda Pública.</t>
  </si>
  <si>
    <t>Señale si la institución ha cumplido con la generación del Estado de Flujo de Efectivo.</t>
  </si>
  <si>
    <t>Señale si la institución ha cumplido con la generación del Informe sobre Pasivos Contingentes.</t>
  </si>
  <si>
    <t>Señale si la institución ha cumplido con la generación de las Notas a los Estados Financieros.</t>
  </si>
  <si>
    <t>¿Se tiene formalmente implantado un documento por el cual se establezca(n) el(los) plan(es) de recuperación de desastres que incluya datos, hardware y software críticos asociados directamente al logro de objetivos y metas institucionales?</t>
  </si>
  <si>
    <t>¿Existen normas generales, lineamientos, acuerdos, decretos u otro ordenamiento en materia de Control Interno aplicables a la Institución, de observancia obligatoria? 
En caso de que la respuesta sea afirmativa, mencionar el nombre del documento y fecha de publicación en el medio de difusión oficial.</t>
  </si>
  <si>
    <t>¿La Institución tiene formalizado un Código de Ética? 
En caso de que la respuesta sea afirmativa, mencionar la fecha de emisión y de la última actualización.</t>
  </si>
  <si>
    <t xml:space="preserve">¿La Institución tiene formalizado un Código de Conducta? 
En el caso de que la respuesta sea afirmativa, mencionar la fecha de emisión y de última actualización. </t>
  </si>
  <si>
    <t>El Código de Ética y de Conducta ¿se dan a conocer a todo el personal de la Institución? 
En caso de que la respuesta sea afirmativa, mencionar los medios de difusión oficial utilizados: cursos de capacitación, carteles, trípticos y folletos, Intranet, correo electrónico, página de transparencia, etc.</t>
  </si>
  <si>
    <t>¿El Código de Conducta se da a conocer a otras personas con las que se relaciona la Institución (terceros, tales como contratistas, proveedores, prestadores de servicios, ciudadanía, etc.)?
En el caso que la respuesta sea afirmativa, mencionar los medios de difusión oficial utilizados: cursos de capacitación, carteles, trípticos y folletos, intranet, correo electrónico, página de transparencia entre otros.</t>
  </si>
  <si>
    <t>¿La Institución solicita por escrito a todo su personal, sin distinción de jerarquías, de manera periódica, la aceptación formal y el compromiso de cumplir con el Código de Ética y el de Conducta? 
En el caso que la respuesta sea afirmativa, mencionar el nombre del documento, fecha de emisión y de la última actualización, así como la periodicidad con la que se solicita.</t>
  </si>
  <si>
    <t>¿Se informa a las instancias superiores sobre el estado que guarda la atención de las investigaciones de las denuncias por actos contrarios a la ética y conducta institucionales que involucren a los servidores públicos de la Institución?
Si su respuesta es afirmativa, indicar el nombre del informe o reporte y la instancia ante la que se presentan: Titular de la Institución, Órgano de Gobierno, Comité de Ética, Órgano Interno de Control, Contraloría Interna o Instancia de Control correspondiente.</t>
  </si>
  <si>
    <t>¿Se tiene establecido un comité o grupo de trabajo o instancia análoga en materia de Ética e Integridad para el tratamiento de asuntos relacionados con la Institución?
Si su respuesta es afirmativa, indicar si se establecieron formalmente lineamientos o reglas para su operación y un programa de actualización profesional para los miembros de dicho grupo de trabajo.</t>
  </si>
  <si>
    <t>¿Se tiene establecido un comité o grupo de trabajo o instancia análoga en materia de auditoría Interna para el tratamiento de asuntos relacionados con la Institución? 
Si su respuesta es afirmativa, indicar si se establecieron formalmente lineamientos o reglas para su operación y un programa de actualización profesional para los miembros de dicho grupo de trabajo.</t>
  </si>
  <si>
    <t>¿Se tiene establecido un comité o grupo de trabajo o instancia análoga en materia de Administración de Riesgos para el tratamiento de asuntos relacionados con la Institución? 
Si su respuesta es afirmativa, indicar si se establecieron formalmente lineamientos o reglas para su operación y un programa de actualización profesional para los miembros de dicho grupo de trabajo.</t>
  </si>
  <si>
    <t>¿Se tiene establecido un comité o grupo de trabajo o instancia análoga en materia de Control y Desempeño Institucional para el tratamiento de asuntos relacionados con la Institución? 
Si su respuesta es afirmativa, indicar si se tienen formalmente establecidos lineamientos o reglas para su operación y un programa de actualización profesional para los miembros de dicho grupo de trabajo.</t>
  </si>
  <si>
    <t>¿Se tiene establecido un comité o grupo de trabajo o instancia análoga en materia de Adquisiciones para el tratamiento de asuntos relacionados con la Institución? 
Si su respuesta es afirmativa, indicar si se tienen formalmente establecidos lineamientos o reglas para su operación y un programa de actualización profesional para los miembros de dicho grupo de trabajo.</t>
  </si>
  <si>
    <t>¿Se tiene establecido un comité o grupo de trabajo o instancia análoga en materia de Obra Pública para el tratamiento de asuntos relacionados con la Institución? 
Si su respuesta es afirmativa, indicar si se tienen formalmente establecidos lineamientos o reglas para su operación y un programa de actualización profesional para los miembros de dicho grupo de trabajo.</t>
  </si>
  <si>
    <t>¿La Institución cuenta con un Reglamento Interior, Estatuto Orgánico u otro documento normativo en el que se establezca su naturaleza jurídica, sus atribuciones, ámbito de actuación, entre otros aspectos? 
Si su respuesta es afirmativa mencione el nombre del reglamento, estatuto orgánico o documento, así como la fecha de publicación en el medio de difusión oficial.</t>
  </si>
  <si>
    <t>¿La Institución cuenta con un Manual General de Organización o algún documento de similar naturaleza en el que se establezca su estructura orgánica y las funciones de sus unidades administrativas? 
Si su respuesta es afirmativa mencione la fecha de publicación en el medio de difusión oficial.</t>
  </si>
  <si>
    <t>¿Se tiene un documento donde se establezcan las facultades y atribuciones del titular de la Institución? 
Si la respuesta es afirmativa, mencionar el nombre de la normativa aplicable donde se establezcan las facultades y atribuciones.</t>
  </si>
  <si>
    <t>¿Se tiene un documento donde se establezca la delegación de funciones y dependencia jerárquica?  
Si la respuesta es afirmativa mencionar el nombre de la normativa aplicable donde se establezca la delegación de funciones y dependencia jerárquica.</t>
  </si>
  <si>
    <t>¿Se tiene un documento donde se establezcan las áreas, funciones y responsables para dar cumplimiento a las obligaciones de la Institución en materia de transparencia y acceso a la información? 
Si la respuesta es afirmativa mencionar el nombre de la normativa aplicable donde se establezcan las facultades y atribuciones.</t>
  </si>
  <si>
    <t>¿Se tiene un documento donde se establezcan las áreas, funciones y responsables para dar cumplimiento a las obligaciones de la Institución en materia de fiscalización? 
Si la respuesta es afirmativa mencionar el nombre de la normativa aplicable donde se establezcan las facultades y atribuciones.</t>
  </si>
  <si>
    <t>¿Se tiene un documento donde se establezcan las áreas, funciones y responsables para dar cumplimiento a las obligaciones de la Institución en materia de rendición de cuentas? 
Si la respuesta es afirmativa mencionar el nombre de la normativa aplicable donde se establezcan las facultades y atribuciones.</t>
  </si>
  <si>
    <t>¿Se tiene un documento que donde se establezcan las áreas, funciones y responsables para dar cumplimiento a las obligaciones de la Institución en materia de armonización contable? 
Si la respuesta es afirmativa mencionar el nombre de la normativa aplicable donde se establezcan.</t>
  </si>
  <si>
    <t>¿Existe un procedimiento formalizado para evaluar el desempeño del personal que labora en la Institución? 
En caso de que la respuesta sea afirmativa mencione el nombre del documento o procedimiento y fecha de la última actualización.</t>
  </si>
  <si>
    <t>¿La Institución cuenta con un Plan o Programa Estratégico o documento análogo en el que se establezcan sus objetivos y metas estratégicos? 
Si la respuesta es afirmativa mencionar el nombre del documento, la fecha de emisión y última actualización.</t>
  </si>
  <si>
    <t>¿La Institución tiene establecidos indicadores para medir el cumplimiento de los objetivos de su Plan o Programa Estratégico o documento análogo? 
Si la respuesta es afirmativa mencione el tipo de indicadores establecidos: Estratégicos, de operación o gestión, de información y de cumplimiento.</t>
  </si>
  <si>
    <t>Respecto de los indicadores mencionados en la pregunta 2.3a, ¿Se determinaron parámetros de cumplimiento respecto de las metas establecidas?
Si la respuesta es afirmativa mencione los parámetros de cumplimiento determinados; por ejemplo: niveles de variación aceptable, tableros o semáforos de control.</t>
  </si>
  <si>
    <t>¿La programación, presupuestación, distribución y asignación de los recursos en la Institución se realiza con base en los objetivos estratégicos establecidos? 
Si la respuesta es afirmativa mencionar el nombre del documento soporte, la fecha de emisión y de su última actualización.</t>
  </si>
  <si>
    <t>A partir de los objetivos estratégicos institucionales autorizados; indique si se establecieron objetivos y metas específicos para las diferentes unidades o áreas de la estructura organizacional de la Institución. 
Si la respuesta es afirmativa mencionar el nombre del documento soporte, la fecha de emisión y de la última de su última actualización.</t>
  </si>
  <si>
    <t>Los objetivos establecidos por la Institución en su Plan o Programa Estratégico o documento análogo, así como los objetivos específicos de las unidades o áreas administrativas, ¿se dan a conocer formalmente a los titulares o encargados de las áreas responsables de su cumplimiento? 
Si la respuesta es afirmativa, mencionar el nombre del documento soporte, la fecha de emisión y de su última actualización.</t>
  </si>
  <si>
    <t>¿La Institución cuenta con un Comité de Administración de Riesgos formalmente establecido?</t>
  </si>
  <si>
    <t>En caso de que la respuesta sea afirmativa de la pregunta 2.7a, ¿el comité está integrado por los titulares de las áreas que realizan las funciones sustantivas y de apoyo a la administración de la Institución, así como por el Titular del Órgano Interno de Control, Contraloría Interna o Instancia de Control Interno correspondiente?</t>
  </si>
  <si>
    <t>En caso de que la respuesta de la pregunta 2.7a sea afirmativa, indique si el comité tiene normas, reglas o lineamientos de operación formalizados. Mencionar si cuentan al menos con las siguientes funciones: 
a) Proponer la política y la estrategia para la administración de riesgos en la Institución.
b) Promover una cultura de riesgos y la capacitación necesaria en esta materia.
c) Establecer la política de riesgos de la Institución.
d) Conocer de los riesgos y tomar decisiones sobre la respuesta a los mismos.
e) Aprobar las políticas y metodología para identificar, evaluar, administrar y controlar los riesgos.</t>
  </si>
  <si>
    <t>¿La Institución cuenta con una metodología para identificar, evaluar, administrar y controlar los riesgos que pudieran afectar el cumplimiento de los objetivos y metas establecidos en su Plan o Programa Estratégico, o documento análogo? 
Si la respuesta es afirmativa mencione el nombre del documento en el que se establece la metodología, su fecha de emisión y de su última actualización.</t>
  </si>
  <si>
    <t>Mencione, por lo menos, tres procesos sustantivos y tres adjetivos (administrativos) a los que se haya realizado la evaluación de los riesgos, que en caso de materializarse pudieran afectar la consecución de los objetivos de la Institución.
¿La Institución ha realizado la evaluación de los riesgos de sus principales procesos sustantivos y adjetivos (administrativos) por los que se realizan las actividades para cumplir con los objetivos institucionales?</t>
  </si>
  <si>
    <t>¿Se cuenta con algún lineamiento, procedimiento, manual o guía en el que se establezca la metodología para la administración de riesgos de corrupción y la obligatoriedad de realizar la revisión periódica de las áreas susceptibles a posibles actos de corrupción en la Institución? 
Si la respuesta es afirmativa mencione el nombre del lineamiento, procedimiento, manual, guía o documento en el que se establezca la metodología y fecha de emisión o de la última actualización.</t>
  </si>
  <si>
    <t>¿Se informa a alguna instancia la situación de los riesgos y su atención? 
Si la respuesta es afirmativa indique cuál de las siguientes instancias se le(s) informa, así como el nombre del informe o reporte: 
I) Órgano de Gobierno (administración pública federal).
II) Titular de la Institución.
III) Instancia de auditoría correspondiente.
IV) Órgano interno de control, Contraloría Interna o instancia de control interno correspondiente.</t>
  </si>
  <si>
    <t>En relación con la pregunta núm. 2.10a del componente Administración de Riesgos, señale si cuenta con un programa para el fortalecimiento del Control Interno de los procesos sustantivos y adjetivos relevantes de la Institución. 
Si la respuesta es afirmativa, anote el nombre de los procesos para los cuales se cuenta con dicho programa.</t>
  </si>
  <si>
    <t>¿La Institución cuenta con Reglamento Interno, Manual General de Organización o algún documento análogo, debidamente autorizado, donde se establezcan las atribuciones y funciones del personal de las áreas y/o unidades administrativas que son responsables de los procesos sustantivos y adjetivos indicados en la pregunta 2.10a del componente Evaluación de Riesgos? 
Si la respuesta es afirmativa mencionar el nombre del documento y fecha de autorización o última revisión y publicación.</t>
  </si>
  <si>
    <t>¿La Institución cuenta con una política, manual o documento análogo, en el que se establezca la obligación de evaluar y actualizar periódicamente las políticas y procedimientos, particularmente de los procesos sustantivos y adjetivos? 
Si la respuesta es afirmativa mencionar el nombre del documento, fecha de emisión o de su última actualización.</t>
  </si>
  <si>
    <t>¿La Institución cuenta con sistemas informáticos que apoyen el desarrollo de sus actividades sustantivas, financieras o administrativas? 
En caso de que la respuesta sea afirmativa, anote el nombre de los sistemas y los procesos que apoyan en dichas actividades.</t>
  </si>
  <si>
    <t>¿La Institución cuenta con un Comité de Tecnología de Información y Comunicaciones donde participen los principales funcionarios, personal del área de tecnología (sistemas informáticos) y representantes de las áreas usuarias?</t>
  </si>
  <si>
    <t>Respecto de los sistemas informáticos y de comunicaciones de la Institución:
¿Se cuenta con un programa de adquisiciones de equipos y software?</t>
  </si>
  <si>
    <t>¿Se cuenta con un inventario de aplicaciones en operación de los sistemas informáticos y de comunicaciones de la Institución?</t>
  </si>
  <si>
    <t>¿Se cuenta con licencias y contratos para el funcionamiento y mantenimiento de los equipos de tecnologías de información y comunicaciones de la Institución?</t>
  </si>
  <si>
    <t>¿Se cuenta con un plan(es) de recuperación de desastres y de continuidad de la operación para los sistemas informáticos (que incluya datos, hardware y software críticos, personal y espacios físicos) asociados a los procesos o actividades por lo que se da cumplimiento a los objetivos y metas de la Institución? 
Si la respuesta es afirmativa mencione el nombre del documento, fecha de emisión o de la última actualización.</t>
  </si>
  <si>
    <t>¿Se tiene implantado formalmente un Plan o Programa de Sistemas de Información que apoye los procesos por los que se da cumplimiento a los objetivos de la Institución, establecidos en su Plan o Programa Estratégico o documento análogo? 
Si la respuesta es afirmativa mencione el nombre del documento o plan y fecha de emisión y última actualización.</t>
  </si>
  <si>
    <t>¿La Institución estableció responsables de elaborar información sobre su gestión para cumplir con sus obligaciones en materia de Presupuesto y Responsabilidad Hacendaria? 
Si la respuesta es afirmativa mencione el cargo del responsable y el área de adscripción.</t>
  </si>
  <si>
    <t>¿La Institución estableció responsables de elaborar información sobre su gestión para cumplir con sus obligaciones en materia de Contabilidad Gubernamental? 
Si la respuesta es afirmativa mencione el cargo del responsable y el área de adscripción.</t>
  </si>
  <si>
    <t>¿La Institución estableció responsables de elaborar información sobre su gestión para cumplir con sus obligaciones en materia de Trasparencia y Acceso a la Información Pública? 
Si la respuesta es afirmativa mencione el cargo del responsable y el área de adscripción.</t>
  </si>
  <si>
    <t>¿La Institución estableció responsables de elaborar información sobre su gestión para cumplir con sus obligaciones en materia de Fiscalización? 
Si la respuesta es afirmativa mencione el cargo del responsable y el área de adscripción.</t>
  </si>
  <si>
    <t>¿La Institución estableció responsables de elaborar información sobre su gestión para cumplir con sus obligaciones en materia de Rendición de Cuentas? 
Si la respuesta es afirmativa mencione el cargo del responsable y el área de adscripción.</t>
  </si>
  <si>
    <t>¿Se tiene formalmente instituido la elaboración de un documento (informe o reporte) por el cual se informe periódicamente al Titular de la Institución o, en su caso, al Órgano de Gobierno, la situación que guarda el funcionamiento general del Sistema de Control Interno Institucional? 
Si la respuesta es afirmativa mencione el nombre del documento, fecha de emisión y su última actualización.</t>
  </si>
  <si>
    <t>¿La Institución cumple con la obligatoriedad de registrar contable, presupuestal y patrimonialmente sus operaciones y que éstas se reflejen en la información financiera?</t>
  </si>
  <si>
    <t>Para los sistemas informáticos que apoyan el desarrollo de las actividades sustantivas, financieras o administrativas de la Institución, indicados en la pregunta núm. 3.4 del componente Actividades de Control, señale si se les ha aplicado una evaluación de Control Interno y/o de riesgos en el último ejercicio. En caso de que la respuesta afirmativa, anote el nombre de los sistemas informáticos que han sido evaluados.</t>
  </si>
  <si>
    <t>En caso de que la respuesta a la pregunta 4.6a sea afirmativa, señale si la Institución estableció actividades de control para mitigar los riesgos identificados que, de materializarse, pudieran afectar su operación.</t>
  </si>
  <si>
    <t>En relación con los objetivos y metas establecidos por la Institución en su Plan, Programa Estratégico, o documento análogo, indique si la Institución evalúa los objetivos y metas (indicadores) establecidos, a fin de conocer la eficacia y eficiencia de su cumplimiento. 
Si la respuesta es afirmativa mencione con qué periodicidad (anual, semestral o trimestral) realizan la evaluación, el área o unidad administrativa responsable de realizar la evaluación, así como la instancia a la que se reportaron los resultados de evaluación.</t>
  </si>
  <si>
    <t>Si la respuesta a la pregunta 5.1a es afirmativa, mencione si se elabora un programa de acciones para resolver las problemáticas detectadas en dicha evaluación. 
Si la respuesta es positiva, anote el cargo del servidor público que autoriza dicho programa y su área de adscripción.</t>
  </si>
  <si>
    <t>Si la respuesta a la pregunta 5.1b es afirmativa indique si se realiza el seguimiento del programa de acciones para resolver las problemáticas detectadas (de ser el caso), a fin de verificar que las deficiencias se solucionan de manera oportuna y puntual.</t>
  </si>
  <si>
    <t xml:space="preserve">De los principales procesos sustantivos y adjetivos relevantes mencionados en la pregunta 2.10a del componente de Administración de Riesgos, señale si se llevaron a cabo autoevaluaciones de Control Interno por parte de los responsables de su funcionamiento en el último ejercicio y, en su caso, si se establecieron programas de trabajo para atender las deficiencias detectadas. </t>
  </si>
  <si>
    <t>De los principales procesos sustantivos y adjetivos relevantes mencionados en la pregunta 2.10a del componente de Administración de Riesgos, mencione si se llevaron a cabo auditorías internas en el último ejercicio. 
Si la respuesta es afirmativa, mencione el proceso al que se realizó la auditoria, el nombre del informe y la instancia que lo formuló.</t>
  </si>
  <si>
    <t>¿Se tiene establecido un procedimiento para vigilar, detectar, investigar y documentar las posibles violaciones a los valores éticos y a las normas de conducta de la Institución, diferente al establecido por el Órgano Interno de Control, Contraloría Interna o Instancia de Control correspondiente?
En el caso que la respuesta sea afirmativa, indicar el nombre del área responsable de realizar el procedimiento, la fecha de emisión y de la última actualización del manual de procedimiento.</t>
  </si>
  <si>
    <t>¿En la Institución existen medios para recibir denuncias de posibles violaciones a los valores éticos y a las normas de conducta, diferentes al establecido por el Órgano Interno de Control, Contraloría Interna o Instancia de Control correspondiente?
En el caso que la respuesta sea afirmativa, mencionar los medios de detección o recepción existentes, por ejemplo: número telefónico, dirección electrónica, correo electrónico, buzón físico, atención personalizada, entre otros.</t>
  </si>
  <si>
    <t>¿La Institución cuenta con un manual de procedimientos o algún documento de similar naturaleza formalizado para la administración de los recursos humanos?
En caso de que su respuesta sea afirmativa, indique cuáles de las siguientes actividades están incluidas en dicho manual: Reclutamiento y selección de personal; ingreso; contratación; capacitación; evaluación de desempeño; promoción y ascensos, y separación o baja de personal. Mencione el nombre del documento o manual, fecha de publicación en el medio de difusión oficial y fecha de su última actualización.</t>
  </si>
  <si>
    <t>¿La institución cuenta con un catálogo de puestos o algún documento de similar naturaleza donde se indique la clasificación formal de puestos de la institución?
Si su respuesta es afirmativa, mencione el nombre del documento y fecha de su última actualización.</t>
  </si>
  <si>
    <t>¿La Institución tiene identificados los riesgos que pudieran afectar el cumplimiento de sus objetivos y metas?
En caso de que la respuesta sea positiva, anote los niveles en los que se realiza la identificación de riesgos en la Institución:
i) Unidades Administrativas
ii) Direcciones
iii) Áreas
iv) Programas
v) Fondos Federales
vi) Subsidios
vii) Procesos
viii) Otros (Especificar)__________.
Mencionar el nombre del documento soporte, la fecha de emisión y de su última actualización.</t>
  </si>
  <si>
    <t>De los principales procesos sustantivos y adjetivos relevantes mencionados en la pregunta 2.10a del componente de Administración de Riesgos, mencione si se llevaron a cabo auditorías externas en el último ejercicio. 
Si la respuesta es afirmativa mencione el proceso al que se realizó la auditoria, el nombre del informe y la instancia que lo formuló.</t>
  </si>
  <si>
    <t>Compromiso con los Valores Éticos</t>
  </si>
  <si>
    <t>¿Se tiene establecido un comité o grupo de trabajo o instancia análoga en materia de Control Interno para el tratamiento de asuntos relacionados con la Institución? 
Si su respuesta es afirmativa, indicar si se establecieron formalmente lineamientos o reglas para su operación y un programa de actualización profesional para los miembros de dicho grupo de trabajo.</t>
  </si>
  <si>
    <t>Identificación, Análisis y Respuesta a los Riesgos Asociados con los Objetivos</t>
  </si>
  <si>
    <t>¿La Institución tiene formalizado un programa de capacitación para el personal?
Si su respuesta es afirmativa, mencione los temas incluidos en dicho programa:  ética e integridad, control interno y su evaluación, administración de riesgos y su evaluación, prevención, disuasión, detección y corrección de posibles actos de corrupción, y normativa específica de la operación de los programas, subsidios o fondos federales.</t>
  </si>
  <si>
    <t>Respecto de los indicadores seleccionados en la pregunta 2.2, ¿La Institución estableció metas cuantitativas?
Si la respuesta es afirmativa mencione cuales fueron estas metas.</t>
  </si>
  <si>
    <t>¿La Institución cuenta con políticas y lineamientos de seguridad para los sistemas informáticos y de comunicaciones que establezcan claves de acceso a los sistemas, programas y datos, así como detectores y defensas contra accesos no autorizados, antivirus, entre otros aspectos?
Si la respuesta es afirmativa mencione el nombre del documento, la fecha de emisión y de su última actualización.</t>
  </si>
  <si>
    <t>X</t>
  </si>
  <si>
    <t xml:space="preserve">SE TIENE ESTABLECIDO EL COMITÉ  DE ADQUISICIONES, SE DETERMIAN CON FUNDAMENTO EN LA LEY DE ADQUISICIONES, ARRENDAMIENTO  Y SERVICIOS PUBLICOS DEL SECTOR PÚBLICO </t>
  </si>
  <si>
    <t>x</t>
  </si>
  <si>
    <t xml:space="preserve">Matriz de Indicadores </t>
  </si>
  <si>
    <t>Manual para el Reclutamiento, Selección y Contratación del Personal Académico.julio 2017</t>
  </si>
  <si>
    <t>Plan de Desarrollo Institucional. 2019-2024.</t>
  </si>
  <si>
    <t xml:space="preserve">EN EL PROGRAMA OPERATIVO ANUAL SE ESTABLECEN LOS OBJETIVOS Y METAS ESPECIFICAS EL CUAL SE ESTABLECE PARA EL EJERCICIO 2022 </t>
  </si>
  <si>
    <t xml:space="preserve">SISTEMA INTERNO INFORMATICO : APOYA EN  PAGO DE NOMINA, FINIQUITOS, SALARIOS VARIABLES, CIERRE DE MES ETC.  </t>
  </si>
  <si>
    <t xml:space="preserve">SE CUENTA CON EL SISTEMA SIIA RESGUARDA LA SEGURIDAD DE LOS SISTEMAS INFORMATICOS Y DE COMUNICACIÓN, SE ESTABLECEN CLAVES DE ACCESO Y PROTECCIÓN DE DATOS </t>
  </si>
  <si>
    <t xml:space="preserve">NOMBRAMIENTO: DIRECTOR DE LA UNIDAD DE PLANEACIÓN </t>
  </si>
  <si>
    <t xml:space="preserve">NOMBRAMIENTO: SUBDIRECTOR DE FINANZAS </t>
  </si>
  <si>
    <t>NOMBRAMIENTO:DIRECTOR GENERAL ADMINSITRATIVO</t>
  </si>
  <si>
    <t xml:space="preserve">INFORME TRIMESTRAS DE LOS ESTADOS FIANCIEROS </t>
  </si>
  <si>
    <t>SE TIENE ESTABLECIDA LA DESIGNACION DE LA UNIDAD  DE CONTROL INTERNO 2020-2024</t>
  </si>
  <si>
    <t>SE CONFORMO EL COMITE DE AUDITORIA INTERNA Y SE ESTABLECIERON LOS LINEMIENTOS PARA SU OPERACIÓN PROPUESTA DE PLAN DE TRABAJO PARA LA CONTRALORIA 
DE LA UNIVERSIDAD AUTONOMA AGRARIA ANTONIO NARRO 2020-2024</t>
  </si>
  <si>
    <t>REGLAMENTOS INTERNOS LEY ORGANICA 2006</t>
  </si>
  <si>
    <t xml:space="preserve">MANUAL DE ORGANIZACIÓN 1995 </t>
  </si>
  <si>
    <t>PROGRAMACIÓN DE CAPACITACIÓN PARA EL PERSONAL ADMINISTRATIVO</t>
  </si>
  <si>
    <t>PROCESO DEL PROGRAMA DE EVALUACIÓN DOCENTE PARA ALUMNOS DE NIVEL LICENCIATURA</t>
  </si>
  <si>
    <t>PROGRAMA OPERATIVO ANUAL</t>
  </si>
  <si>
    <t xml:space="preserve">Presupuesto Inicial 2022, E APROBO EL PRESUPUESTO 2022 POR EL CONSEJO UNIIVERISTRIO </t>
  </si>
  <si>
    <t>LEY ORGÁNICA ABRIL 2006, ESTATUTO UNIVERSITARIO 2006, MANUAL GENERAL DE ORGANIZACIÓN 1995</t>
  </si>
  <si>
    <t>PROGRAMA ANUAL DE AUDITORIA INTERNA CÓDIGO DE CONDUCTA DE LOS SERVIDORES PÚBLICOS DE LA UNIVERSIDAD AUTÓNOMA AGRARIA ANTONIO NARRO</t>
  </si>
  <si>
    <t xml:space="preserve">CONTRALORIA INTERNA </t>
  </si>
  <si>
    <t>REGLAMENTO PARA LA CONTRATACIÓN DE OBRA Y SERVICIOS RELACIONADOS CON LAS MISMAS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</si>
</sst>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
    <numFmt numFmtId="165" formatCode="0.0"/>
    <numFmt numFmtId="166" formatCode="_-* #,##0_-;\-* #,##0_-;_-* &quot;-&quot;??_-;_-@_-"/>
  </numFmts>
  <fonts count="21" x14ac:knownFonts="1">
    <font>
      <sz val="11"/>
      <color theme="1"/>
      <name val="Calibri"/>
      <family val="2"/>
      <scheme val="minor"/>
    </font>
    <font>
      <sz val="11"/>
      <color theme="1"/>
      <name val="Arial"/>
      <family val="2"/>
    </font>
    <font>
      <b/>
      <sz val="11"/>
      <color theme="1"/>
      <name val="Arial"/>
      <family val="2"/>
    </font>
    <font>
      <sz val="10"/>
      <color theme="1"/>
      <name val="Arial"/>
      <family val="2"/>
    </font>
    <font>
      <b/>
      <sz val="10"/>
      <color theme="1"/>
      <name val="Arial"/>
      <family val="2"/>
    </font>
    <font>
      <b/>
      <sz val="11"/>
      <color theme="1"/>
      <name val="Calibri"/>
      <family val="2"/>
      <scheme val="minor"/>
    </font>
    <font>
      <b/>
      <i/>
      <sz val="14"/>
      <color theme="1"/>
      <name val="Arial"/>
      <family val="2"/>
    </font>
    <font>
      <sz val="11"/>
      <name val="Arial"/>
      <family val="2"/>
    </font>
    <font>
      <b/>
      <sz val="11"/>
      <color theme="0"/>
      <name val="Calibri"/>
      <family val="2"/>
      <scheme val="minor"/>
    </font>
    <font>
      <b/>
      <sz val="11"/>
      <color theme="0"/>
      <name val="Arial"/>
      <family val="2"/>
    </font>
    <font>
      <b/>
      <sz val="10"/>
      <color theme="0"/>
      <name val="Arial"/>
      <family val="2"/>
    </font>
    <font>
      <b/>
      <i/>
      <sz val="14"/>
      <color theme="0"/>
      <name val="Arial"/>
      <family val="2"/>
    </font>
    <font>
      <sz val="11"/>
      <color theme="1"/>
      <name val="Calibri"/>
      <family val="2"/>
      <scheme val="minor"/>
    </font>
    <font>
      <sz val="11"/>
      <name val="Calibri"/>
      <family val="2"/>
      <scheme val="minor"/>
    </font>
    <font>
      <b/>
      <i/>
      <sz val="14"/>
      <name val="Arial"/>
      <family val="2"/>
    </font>
    <font>
      <b/>
      <sz val="13"/>
      <color theme="1"/>
      <name val="Arial"/>
      <family val="2"/>
    </font>
    <font>
      <b/>
      <sz val="14"/>
      <color theme="1"/>
      <name val="Arial"/>
      <family val="2"/>
    </font>
    <font>
      <b/>
      <i/>
      <sz val="11"/>
      <color theme="1"/>
      <name val="Arial"/>
      <family val="2"/>
    </font>
    <font>
      <sz val="11"/>
      <color theme="0"/>
      <name val="Calibri"/>
      <family val="2"/>
      <scheme val="minor"/>
    </font>
    <font>
      <sz val="11"/>
      <color rgb="FF000000"/>
      <name val="Arial"/>
      <family val="2"/>
    </font>
    <font>
      <sz val="1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
      <patternFill patternType="solid">
        <fgColor theme="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002060"/>
        <bgColor indexed="64"/>
      </patternFill>
    </fill>
    <fill>
      <patternFill patternType="solid">
        <fgColor rgb="FFFFC000"/>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style="thin">
        <color auto="1"/>
      </left>
      <right style="thin">
        <color indexed="64"/>
      </right>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auto="1"/>
      </left>
      <right style="medium">
        <color auto="1"/>
      </right>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style="medium">
        <color indexed="64"/>
      </right>
      <top style="medium">
        <color indexed="64"/>
      </top>
      <bottom/>
      <diagonal/>
    </border>
    <border>
      <left style="medium">
        <color auto="1"/>
      </left>
      <right/>
      <top/>
      <bottom/>
      <diagonal/>
    </border>
    <border>
      <left style="thin">
        <color auto="1"/>
      </left>
      <right style="thin">
        <color indexed="64"/>
      </right>
      <top/>
      <bottom/>
      <diagonal/>
    </border>
    <border>
      <left style="thin">
        <color auto="1"/>
      </left>
      <right style="medium">
        <color indexed="64"/>
      </right>
      <top/>
      <bottom/>
      <diagonal/>
    </border>
    <border>
      <left style="medium">
        <color indexed="64"/>
      </left>
      <right style="medium">
        <color indexed="64"/>
      </right>
      <top style="thin">
        <color auto="1"/>
      </top>
      <bottom/>
      <diagonal/>
    </border>
    <border>
      <left style="thin">
        <color indexed="64"/>
      </left>
      <right style="medium">
        <color indexed="64"/>
      </right>
      <top style="medium">
        <color indexed="64"/>
      </top>
      <bottom style="thin">
        <color indexed="64"/>
      </bottom>
      <diagonal/>
    </border>
    <border>
      <left style="medium">
        <color indexed="64"/>
      </left>
      <right/>
      <top style="thin">
        <color auto="1"/>
      </top>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auto="1"/>
      </right>
      <top style="medium">
        <color indexed="64"/>
      </top>
      <bottom style="thin">
        <color auto="1"/>
      </bottom>
      <diagonal/>
    </border>
    <border>
      <left/>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auto="1"/>
      </left>
      <right style="medium">
        <color auto="1"/>
      </right>
      <top/>
      <bottom style="medium">
        <color auto="1"/>
      </bottom>
      <diagonal/>
    </border>
  </borders>
  <cellStyleXfs count="2">
    <xf numFmtId="0" fontId="0" fillId="0" borderId="0"/>
    <xf numFmtId="43" fontId="12" fillId="0" borderId="0" applyFont="0" applyFill="0" applyBorder="0" applyAlignment="0" applyProtection="0"/>
  </cellStyleXfs>
  <cellXfs count="179">
    <xf numFmtId="0" fontId="0" fillId="0" borderId="0" xfId="0"/>
    <xf numFmtId="0" fontId="4" fillId="0" borderId="0" xfId="0" applyFont="1" applyAlignment="1">
      <alignment horizontal="center"/>
    </xf>
    <xf numFmtId="0" fontId="2" fillId="0" borderId="0" xfId="0" applyFont="1" applyAlignment="1">
      <alignment horizontal="center" vertical="center"/>
    </xf>
    <xf numFmtId="164" fontId="0" fillId="0" borderId="0" xfId="0" applyNumberFormat="1"/>
    <xf numFmtId="2" fontId="0" fillId="0" borderId="0" xfId="0" applyNumberFormat="1"/>
    <xf numFmtId="2" fontId="5" fillId="0" borderId="0" xfId="0" applyNumberFormat="1" applyFont="1" applyAlignment="1">
      <alignment horizontal="center"/>
    </xf>
    <xf numFmtId="0" fontId="6" fillId="0" borderId="0" xfId="0" applyFont="1" applyAlignment="1">
      <alignment vertical="center"/>
    </xf>
    <xf numFmtId="0" fontId="3" fillId="0" borderId="12" xfId="0" applyFont="1" applyBorder="1" applyAlignment="1">
      <alignment horizontal="justify" vertical="top" wrapText="1"/>
    </xf>
    <xf numFmtId="0" fontId="3" fillId="0" borderId="2" xfId="0" applyFont="1" applyBorder="1" applyAlignment="1">
      <alignment horizontal="justify" vertical="top" wrapText="1"/>
    </xf>
    <xf numFmtId="0" fontId="0" fillId="0" borderId="0" xfId="0" applyAlignment="1">
      <alignment horizontal="center"/>
    </xf>
    <xf numFmtId="0" fontId="0" fillId="0" borderId="1" xfId="0" applyBorder="1"/>
    <xf numFmtId="0" fontId="1" fillId="0" borderId="0" xfId="0" applyFont="1"/>
    <xf numFmtId="0" fontId="4" fillId="0" borderId="13" xfId="0" applyFont="1" applyBorder="1" applyAlignment="1">
      <alignment horizontal="center" vertical="center"/>
    </xf>
    <xf numFmtId="0" fontId="4" fillId="0" borderId="3" xfId="0" applyFont="1" applyBorder="1" applyAlignment="1">
      <alignment horizontal="center" vertical="center"/>
    </xf>
    <xf numFmtId="164" fontId="4" fillId="0" borderId="0" xfId="0" applyNumberFormat="1" applyFont="1" applyAlignment="1">
      <alignment horizontal="center"/>
    </xf>
    <xf numFmtId="164" fontId="4" fillId="0" borderId="13" xfId="0" applyNumberFormat="1" applyFont="1" applyBorder="1" applyAlignment="1">
      <alignment horizontal="center" vertical="center"/>
    </xf>
    <xf numFmtId="0" fontId="3" fillId="0" borderId="14" xfId="0" applyFont="1" applyBorder="1" applyAlignment="1">
      <alignment horizontal="justify" vertical="top" wrapText="1"/>
    </xf>
    <xf numFmtId="0" fontId="3" fillId="0" borderId="15" xfId="0" applyFont="1" applyBorder="1" applyAlignment="1">
      <alignment horizontal="justify" vertical="top" wrapText="1"/>
    </xf>
    <xf numFmtId="0" fontId="2" fillId="5" borderId="9" xfId="0" applyFont="1" applyFill="1" applyBorder="1" applyAlignment="1">
      <alignment horizontal="center" vertical="center"/>
    </xf>
    <xf numFmtId="0" fontId="6" fillId="6" borderId="11" xfId="0" applyFont="1" applyFill="1" applyBorder="1" applyAlignment="1">
      <alignment horizontal="center" vertical="center" wrapText="1"/>
    </xf>
    <xf numFmtId="0" fontId="2" fillId="5" borderId="23"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13" xfId="0" applyFont="1" applyFill="1" applyBorder="1" applyAlignment="1">
      <alignment horizontal="justify" vertical="center" wrapText="1"/>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0" borderId="0" xfId="0" applyFont="1" applyAlignment="1">
      <alignment horizontal="center" vertical="center"/>
    </xf>
    <xf numFmtId="0" fontId="9" fillId="7" borderId="7" xfId="0" applyFont="1" applyFill="1" applyBorder="1" applyAlignment="1">
      <alignment horizontal="center" vertical="center"/>
    </xf>
    <xf numFmtId="164" fontId="4" fillId="0" borderId="24" xfId="0" applyNumberFormat="1" applyFont="1" applyBorder="1" applyAlignment="1">
      <alignment horizontal="center" vertical="center"/>
    </xf>
    <xf numFmtId="0" fontId="3" fillId="0" borderId="25" xfId="0" applyFont="1" applyBorder="1" applyAlignment="1">
      <alignment horizontal="justify" vertical="top" wrapText="1"/>
    </xf>
    <xf numFmtId="0" fontId="3" fillId="0" borderId="26" xfId="0" applyFont="1" applyBorder="1" applyAlignment="1">
      <alignment horizontal="justify" vertical="top" wrapText="1"/>
    </xf>
    <xf numFmtId="164" fontId="4" fillId="0" borderId="6" xfId="0" applyNumberFormat="1" applyFont="1" applyBorder="1" applyAlignment="1">
      <alignment horizontal="center" vertical="center"/>
    </xf>
    <xf numFmtId="0" fontId="3" fillId="0" borderId="5" xfId="0" applyFont="1" applyBorder="1" applyAlignment="1">
      <alignment horizontal="justify" vertical="top" wrapText="1"/>
    </xf>
    <xf numFmtId="0" fontId="3" fillId="0" borderId="6" xfId="0" applyFont="1" applyBorder="1" applyAlignment="1">
      <alignment horizontal="justify" vertical="top" wrapText="1"/>
    </xf>
    <xf numFmtId="0" fontId="6" fillId="2" borderId="6" xfId="0" applyFont="1" applyFill="1" applyBorder="1" applyAlignment="1">
      <alignment horizontal="justify" vertical="center"/>
    </xf>
    <xf numFmtId="0" fontId="1" fillId="5" borderId="3" xfId="0" applyFont="1" applyFill="1" applyBorder="1" applyAlignment="1">
      <alignment horizontal="justify" vertical="center" wrapText="1"/>
    </xf>
    <xf numFmtId="164" fontId="4" fillId="0" borderId="3" xfId="0" applyNumberFormat="1" applyFont="1" applyBorder="1" applyAlignment="1">
      <alignment horizontal="center" vertical="center"/>
    </xf>
    <xf numFmtId="0" fontId="3" fillId="0" borderId="16" xfId="0" applyFont="1" applyBorder="1" applyAlignment="1">
      <alignment horizontal="justify" vertical="top" wrapText="1"/>
    </xf>
    <xf numFmtId="0" fontId="11" fillId="5" borderId="5" xfId="0" applyFont="1" applyFill="1" applyBorder="1" applyAlignment="1">
      <alignment horizontal="center" vertical="center"/>
    </xf>
    <xf numFmtId="0" fontId="11" fillId="5" borderId="11" xfId="0" applyFont="1" applyFill="1" applyBorder="1" applyAlignment="1">
      <alignment horizontal="center" vertical="center"/>
    </xf>
    <xf numFmtId="0" fontId="5" fillId="4" borderId="1" xfId="0" applyFont="1" applyFill="1" applyBorder="1" applyAlignment="1">
      <alignment horizontal="center"/>
    </xf>
    <xf numFmtId="0" fontId="5" fillId="3" borderId="1" xfId="0" applyFont="1" applyFill="1" applyBorder="1" applyAlignment="1">
      <alignment horizontal="center"/>
    </xf>
    <xf numFmtId="164" fontId="0" fillId="0" borderId="1" xfId="0" applyNumberFormat="1" applyBorder="1"/>
    <xf numFmtId="0" fontId="0" fillId="0" borderId="1" xfId="0" applyBorder="1" applyAlignment="1">
      <alignment horizontal="center"/>
    </xf>
    <xf numFmtId="0" fontId="8" fillId="7" borderId="1" xfId="0" applyFont="1" applyFill="1" applyBorder="1" applyAlignment="1">
      <alignment horizontal="center"/>
    </xf>
    <xf numFmtId="165" fontId="1" fillId="5" borderId="9" xfId="0" applyNumberFormat="1" applyFont="1" applyFill="1" applyBorder="1" applyAlignment="1">
      <alignment horizontal="center" vertical="center"/>
    </xf>
    <xf numFmtId="164" fontId="4" fillId="0" borderId="2" xfId="0" applyNumberFormat="1" applyFont="1" applyBorder="1" applyAlignment="1">
      <alignment horizontal="center" vertical="center"/>
    </xf>
    <xf numFmtId="0" fontId="1" fillId="5" borderId="1" xfId="0" applyFont="1" applyFill="1" applyBorder="1" applyAlignment="1">
      <alignment horizontal="left" vertical="center" wrapText="1"/>
    </xf>
    <xf numFmtId="0" fontId="1" fillId="5" borderId="28" xfId="0" applyFont="1" applyFill="1" applyBorder="1" applyAlignment="1">
      <alignment horizontal="center" vertical="center"/>
    </xf>
    <xf numFmtId="0" fontId="1" fillId="5" borderId="24" xfId="0" applyFont="1" applyFill="1" applyBorder="1" applyAlignment="1">
      <alignment horizontal="justify" vertical="center" wrapText="1"/>
    </xf>
    <xf numFmtId="0" fontId="0" fillId="8" borderId="1" xfId="0" applyFill="1" applyBorder="1" applyAlignment="1">
      <alignment horizontal="center" vertical="center"/>
    </xf>
    <xf numFmtId="164" fontId="0" fillId="8" borderId="1" xfId="0" applyNumberFormat="1" applyFill="1" applyBorder="1"/>
    <xf numFmtId="0" fontId="0" fillId="8" borderId="1" xfId="0" applyFill="1" applyBorder="1"/>
    <xf numFmtId="164" fontId="0" fillId="9" borderId="1" xfId="0" applyNumberFormat="1" applyFill="1" applyBorder="1"/>
    <xf numFmtId="0" fontId="0" fillId="9" borderId="1" xfId="0" applyFill="1" applyBorder="1"/>
    <xf numFmtId="0" fontId="0" fillId="9" borderId="1" xfId="0" applyFill="1" applyBorder="1" applyAlignment="1">
      <alignment horizontal="center"/>
    </xf>
    <xf numFmtId="0" fontId="3" fillId="9" borderId="1" xfId="0" applyFont="1" applyFill="1" applyBorder="1" applyAlignment="1">
      <alignment horizontal="center"/>
    </xf>
    <xf numFmtId="0" fontId="0" fillId="10" borderId="1" xfId="0" applyFill="1" applyBorder="1" applyAlignment="1">
      <alignment horizontal="center"/>
    </xf>
    <xf numFmtId="0" fontId="0" fillId="10" borderId="1" xfId="0" applyFill="1" applyBorder="1"/>
    <xf numFmtId="164" fontId="0" fillId="10" borderId="1" xfId="0" applyNumberFormat="1" applyFill="1" applyBorder="1"/>
    <xf numFmtId="0" fontId="0" fillId="11" borderId="1" xfId="0" applyFill="1" applyBorder="1" applyAlignment="1">
      <alignment horizontal="center"/>
    </xf>
    <xf numFmtId="0" fontId="0" fillId="11" borderId="1" xfId="0" applyFill="1" applyBorder="1"/>
    <xf numFmtId="164" fontId="0" fillId="11" borderId="1" xfId="0" applyNumberFormat="1" applyFill="1" applyBorder="1"/>
    <xf numFmtId="0" fontId="15" fillId="0" borderId="34" xfId="0" applyFont="1" applyBorder="1"/>
    <xf numFmtId="1" fontId="15" fillId="0" borderId="0" xfId="0" applyNumberFormat="1" applyFont="1" applyAlignment="1">
      <alignment horizontal="center"/>
    </xf>
    <xf numFmtId="1" fontId="15" fillId="0" borderId="34" xfId="0" applyNumberFormat="1" applyFont="1" applyBorder="1" applyAlignment="1">
      <alignment horizontal="center"/>
    </xf>
    <xf numFmtId="0" fontId="5" fillId="0" borderId="0" xfId="0" applyFont="1" applyAlignment="1">
      <alignment horizontal="center" vertical="center"/>
    </xf>
    <xf numFmtId="0" fontId="8" fillId="7" borderId="11" xfId="0" applyFont="1" applyFill="1" applyBorder="1" applyAlignment="1">
      <alignment horizontal="center" vertical="center"/>
    </xf>
    <xf numFmtId="0" fontId="1" fillId="5" borderId="33" xfId="0" applyFont="1" applyFill="1" applyBorder="1" applyAlignment="1">
      <alignment horizontal="center" vertical="center"/>
    </xf>
    <xf numFmtId="0" fontId="2" fillId="5" borderId="31" xfId="0" applyFont="1" applyFill="1" applyBorder="1" applyAlignment="1">
      <alignment horizontal="center" vertical="center"/>
    </xf>
    <xf numFmtId="0" fontId="1" fillId="5" borderId="31" xfId="0" applyFont="1" applyFill="1" applyBorder="1" applyAlignment="1">
      <alignment horizontal="center" vertical="center"/>
    </xf>
    <xf numFmtId="165" fontId="1" fillId="5" borderId="31" xfId="0" applyNumberFormat="1" applyFont="1" applyFill="1" applyBorder="1" applyAlignment="1">
      <alignment horizontal="center" vertical="center"/>
    </xf>
    <xf numFmtId="0" fontId="1" fillId="5" borderId="29" xfId="0" applyFont="1" applyFill="1" applyBorder="1" applyAlignment="1">
      <alignment horizontal="center" vertical="center"/>
    </xf>
    <xf numFmtId="0" fontId="13" fillId="0" borderId="1" xfId="0" applyFont="1" applyBorder="1" applyAlignment="1">
      <alignment horizontal="justify"/>
    </xf>
    <xf numFmtId="0" fontId="13" fillId="0" borderId="2" xfId="0" applyFont="1" applyBorder="1" applyAlignment="1">
      <alignment horizontal="justify"/>
    </xf>
    <xf numFmtId="0" fontId="1" fillId="0" borderId="11" xfId="0" applyFont="1" applyBorder="1"/>
    <xf numFmtId="0" fontId="16" fillId="4" borderId="32" xfId="0" applyFont="1" applyFill="1" applyBorder="1" applyAlignment="1">
      <alignment horizontal="center" vertical="center"/>
    </xf>
    <xf numFmtId="0" fontId="16" fillId="3" borderId="32" xfId="0" applyFont="1" applyFill="1" applyBorder="1" applyAlignment="1">
      <alignment horizontal="center" vertical="center"/>
    </xf>
    <xf numFmtId="0" fontId="1" fillId="0" borderId="26" xfId="0" applyFont="1" applyBorder="1" applyAlignment="1">
      <alignment horizontal="justify" vertical="center" wrapText="1"/>
    </xf>
    <xf numFmtId="0" fontId="1" fillId="0" borderId="11" xfId="0" applyFont="1" applyBorder="1" applyAlignment="1">
      <alignment vertical="center"/>
    </xf>
    <xf numFmtId="0" fontId="1" fillId="0" borderId="0" xfId="0" applyFont="1" applyAlignment="1">
      <alignment vertical="center"/>
    </xf>
    <xf numFmtId="0" fontId="1" fillId="0" borderId="26" xfId="0" quotePrefix="1" applyFont="1" applyBorder="1" applyAlignment="1">
      <alignment horizontal="justify" vertical="center" wrapText="1"/>
    </xf>
    <xf numFmtId="0" fontId="7" fillId="0" borderId="26" xfId="0" applyFont="1" applyBorder="1" applyAlignment="1">
      <alignment horizontal="justify" vertical="center" wrapText="1"/>
    </xf>
    <xf numFmtId="0" fontId="7" fillId="0" borderId="26" xfId="0" quotePrefix="1" applyFont="1" applyBorder="1" applyAlignment="1">
      <alignment horizontal="justify" vertical="center" wrapText="1"/>
    </xf>
    <xf numFmtId="0" fontId="7" fillId="0" borderId="16" xfId="0" quotePrefix="1" applyFont="1" applyBorder="1" applyAlignment="1">
      <alignment horizontal="justify" vertical="center" wrapText="1"/>
    </xf>
    <xf numFmtId="0" fontId="1" fillId="0" borderId="5" xfId="0" applyFont="1" applyBorder="1" applyAlignment="1">
      <alignment horizontal="justify" vertical="top" wrapText="1"/>
    </xf>
    <xf numFmtId="0" fontId="1" fillId="0" borderId="15" xfId="0" applyFont="1" applyBorder="1" applyAlignment="1">
      <alignment horizontal="justify" vertical="top" wrapText="1"/>
    </xf>
    <xf numFmtId="0" fontId="1" fillId="0" borderId="26" xfId="0" applyFont="1" applyBorder="1" applyAlignment="1">
      <alignment horizontal="justify" vertical="top" wrapText="1"/>
    </xf>
    <xf numFmtId="0" fontId="1" fillId="0" borderId="11" xfId="0" applyFont="1" applyBorder="1" applyAlignment="1">
      <alignment horizontal="justify" vertical="top" wrapText="1"/>
    </xf>
    <xf numFmtId="0" fontId="17" fillId="2" borderId="5" xfId="0" applyFont="1" applyFill="1" applyBorder="1" applyAlignment="1">
      <alignment horizontal="justify" vertical="center"/>
    </xf>
    <xf numFmtId="0" fontId="17" fillId="0" borderId="0" xfId="0" applyFont="1" applyAlignment="1">
      <alignment vertical="center"/>
    </xf>
    <xf numFmtId="0" fontId="17" fillId="0" borderId="32" xfId="0" applyFont="1" applyBorder="1" applyAlignment="1">
      <alignment vertical="center"/>
    </xf>
    <xf numFmtId="0" fontId="17" fillId="0" borderId="16" xfId="0" applyFont="1" applyBorder="1" applyAlignment="1">
      <alignment vertical="center"/>
    </xf>
    <xf numFmtId="0" fontId="17" fillId="0" borderId="11" xfId="0" applyFont="1" applyBorder="1" applyAlignment="1">
      <alignment vertical="center"/>
    </xf>
    <xf numFmtId="0" fontId="17" fillId="0" borderId="14" xfId="0" applyFont="1" applyBorder="1" applyAlignment="1">
      <alignment vertical="center"/>
    </xf>
    <xf numFmtId="0" fontId="1" fillId="0" borderId="16" xfId="0" applyFont="1" applyBorder="1" applyAlignment="1">
      <alignment horizontal="justify" vertical="top" wrapText="1"/>
    </xf>
    <xf numFmtId="0" fontId="1" fillId="5" borderId="35" xfId="0" applyFont="1" applyFill="1" applyBorder="1" applyAlignment="1">
      <alignment horizontal="justify" vertical="center" wrapText="1"/>
    </xf>
    <xf numFmtId="0" fontId="4" fillId="0" borderId="35" xfId="0" applyFont="1" applyBorder="1" applyAlignment="1">
      <alignment horizontal="center" vertical="center"/>
    </xf>
    <xf numFmtId="164" fontId="4" fillId="0" borderId="35" xfId="0" applyNumberFormat="1" applyFont="1" applyBorder="1" applyAlignment="1">
      <alignment horizontal="center" vertical="center"/>
    </xf>
    <xf numFmtId="0" fontId="3" fillId="0" borderId="32" xfId="0" applyFont="1" applyBorder="1" applyAlignment="1">
      <alignment horizontal="justify" vertical="top" wrapText="1"/>
    </xf>
    <xf numFmtId="164" fontId="7" fillId="0" borderId="35" xfId="0" applyNumberFormat="1" applyFont="1" applyBorder="1" applyAlignment="1">
      <alignment horizontal="justify" vertical="center" wrapText="1"/>
    </xf>
    <xf numFmtId="0" fontId="1" fillId="0" borderId="7" xfId="0" quotePrefix="1" applyFont="1" applyBorder="1" applyAlignment="1">
      <alignment horizontal="justify" vertical="center" wrapText="1"/>
    </xf>
    <xf numFmtId="0" fontId="6" fillId="6" borderId="6" xfId="0" applyFont="1" applyFill="1" applyBorder="1" applyAlignment="1">
      <alignment horizontal="center" vertical="center" wrapText="1"/>
    </xf>
    <xf numFmtId="0" fontId="15" fillId="0" borderId="0" xfId="0" applyFont="1"/>
    <xf numFmtId="0" fontId="5" fillId="0" borderId="0" xfId="0" applyFont="1"/>
    <xf numFmtId="0" fontId="2" fillId="0" borderId="0" xfId="0" applyFont="1"/>
    <xf numFmtId="0" fontId="2" fillId="5" borderId="35"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0" borderId="0" xfId="0" applyFont="1" applyAlignment="1">
      <alignment horizontal="center"/>
    </xf>
    <xf numFmtId="164" fontId="7" fillId="0" borderId="7" xfId="0" applyNumberFormat="1" applyFont="1" applyBorder="1" applyAlignment="1">
      <alignment horizontal="justify" vertical="center" wrapText="1"/>
    </xf>
    <xf numFmtId="0" fontId="17" fillId="2" borderId="26" xfId="0" applyFont="1" applyFill="1" applyBorder="1" applyAlignment="1">
      <alignment horizontal="justify" vertical="center"/>
    </xf>
    <xf numFmtId="0" fontId="13" fillId="0" borderId="35" xfId="0" applyFont="1" applyBorder="1" applyAlignment="1">
      <alignment horizontal="justify"/>
    </xf>
    <xf numFmtId="0" fontId="13" fillId="0" borderId="3" xfId="0" applyFont="1" applyBorder="1" applyAlignment="1">
      <alignment horizontal="justify"/>
    </xf>
    <xf numFmtId="0" fontId="13" fillId="0" borderId="0" xfId="0" applyFont="1"/>
    <xf numFmtId="0" fontId="13" fillId="0" borderId="27" xfId="0" applyFont="1" applyBorder="1" applyAlignment="1">
      <alignment horizontal="justify" wrapText="1"/>
    </xf>
    <xf numFmtId="0" fontId="13" fillId="0" borderId="30" xfId="0" applyFont="1" applyBorder="1" applyAlignment="1">
      <alignment horizontal="justify"/>
    </xf>
    <xf numFmtId="2" fontId="8" fillId="0" borderId="0" xfId="0" applyNumberFormat="1" applyFont="1" applyAlignment="1">
      <alignment horizontal="center"/>
    </xf>
    <xf numFmtId="0" fontId="18" fillId="0" borderId="0" xfId="0" applyFont="1"/>
    <xf numFmtId="164" fontId="8" fillId="0" borderId="0" xfId="0" applyNumberFormat="1" applyFont="1"/>
    <xf numFmtId="164" fontId="18" fillId="0" borderId="0" xfId="0" applyNumberFormat="1" applyFont="1"/>
    <xf numFmtId="1" fontId="18" fillId="0" borderId="0" xfId="0" applyNumberFormat="1" applyFont="1"/>
    <xf numFmtId="0" fontId="6" fillId="0" borderId="32" xfId="0" applyFont="1" applyBorder="1" applyAlignment="1">
      <alignment vertical="center"/>
    </xf>
    <xf numFmtId="0" fontId="17" fillId="0" borderId="15" xfId="0" applyFont="1" applyBorder="1" applyAlignment="1">
      <alignment vertical="center"/>
    </xf>
    <xf numFmtId="0" fontId="6" fillId="0" borderId="0" xfId="0" applyFont="1" applyAlignment="1">
      <alignment horizontal="justify" vertical="center" wrapText="1"/>
    </xf>
    <xf numFmtId="0" fontId="6" fillId="0" borderId="0" xfId="0" applyFont="1" applyAlignment="1">
      <alignment horizontal="justify" vertical="center"/>
    </xf>
    <xf numFmtId="0" fontId="6" fillId="5" borderId="6" xfId="0" applyFont="1" applyFill="1" applyBorder="1" applyAlignment="1">
      <alignment horizontal="center" vertical="center" wrapText="1"/>
    </xf>
    <xf numFmtId="0" fontId="1" fillId="0" borderId="7" xfId="0" applyFont="1" applyBorder="1" applyAlignment="1">
      <alignment horizontal="justify" vertical="center" wrapText="1"/>
    </xf>
    <xf numFmtId="0" fontId="1" fillId="0" borderId="17" xfId="0" applyFont="1" applyBorder="1" applyAlignment="1">
      <alignment horizontal="justify" vertical="top" wrapText="1"/>
    </xf>
    <xf numFmtId="0" fontId="1" fillId="0" borderId="14" xfId="0" applyFont="1" applyBorder="1" applyAlignment="1">
      <alignment horizontal="justify" vertical="top" wrapText="1"/>
    </xf>
    <xf numFmtId="0" fontId="3" fillId="0" borderId="0" xfId="0" applyFont="1" applyAlignment="1">
      <alignment horizontal="left" vertical="center"/>
    </xf>
    <xf numFmtId="0" fontId="0" fillId="13" borderId="0" xfId="0" applyFill="1"/>
    <xf numFmtId="164" fontId="0" fillId="13" borderId="0" xfId="0" applyNumberFormat="1" applyFill="1"/>
    <xf numFmtId="0" fontId="7" fillId="0" borderId="14" xfId="0" applyFont="1" applyBorder="1" applyAlignment="1">
      <alignment horizontal="justify" vertical="top" wrapText="1"/>
    </xf>
    <xf numFmtId="0" fontId="1" fillId="0" borderId="14" xfId="0" applyFont="1" applyBorder="1" applyAlignment="1">
      <alignment horizontal="justify" vertical="top"/>
    </xf>
    <xf numFmtId="0" fontId="19" fillId="0" borderId="0" xfId="0" applyFont="1"/>
    <xf numFmtId="0" fontId="1" fillId="0" borderId="0" xfId="0" applyFont="1" applyAlignment="1">
      <alignment wrapText="1"/>
    </xf>
    <xf numFmtId="0" fontId="7" fillId="0" borderId="17" xfId="0" applyFont="1" applyBorder="1" applyAlignment="1">
      <alignment horizontal="justify" vertical="top" wrapText="1"/>
    </xf>
    <xf numFmtId="0" fontId="20" fillId="0" borderId="15" xfId="0" applyFont="1" applyBorder="1" applyAlignment="1">
      <alignment horizontal="justify" vertical="top" wrapText="1"/>
    </xf>
    <xf numFmtId="0" fontId="6" fillId="5" borderId="4" xfId="0" applyFont="1" applyFill="1" applyBorder="1" applyAlignment="1">
      <alignment horizontal="center" vertical="center" wrapText="1"/>
    </xf>
    <xf numFmtId="0" fontId="6" fillId="5" borderId="6" xfId="0" applyFont="1" applyFill="1" applyBorder="1" applyAlignment="1">
      <alignment horizontal="center" vertical="center" wrapText="1"/>
    </xf>
    <xf numFmtId="166" fontId="14" fillId="5" borderId="4" xfId="1" applyNumberFormat="1" applyFont="1" applyFill="1" applyBorder="1" applyAlignment="1">
      <alignment horizontal="center" vertical="center" wrapText="1"/>
    </xf>
    <xf numFmtId="166" fontId="14" fillId="5" borderId="5" xfId="1" applyNumberFormat="1" applyFont="1" applyFill="1" applyBorder="1" applyAlignment="1">
      <alignment horizontal="center" vertical="center" wrapText="1"/>
    </xf>
    <xf numFmtId="0" fontId="6" fillId="0" borderId="26" xfId="0" applyFont="1" applyBorder="1" applyAlignment="1">
      <alignment horizontal="justify" vertical="center"/>
    </xf>
    <xf numFmtId="0" fontId="6" fillId="0" borderId="17" xfId="0" applyFont="1" applyBorder="1" applyAlignment="1">
      <alignment horizontal="justify" vertical="center"/>
    </xf>
    <xf numFmtId="0" fontId="6" fillId="0" borderId="14" xfId="0" applyFont="1" applyBorder="1" applyAlignment="1">
      <alignment horizontal="justify" vertical="center"/>
    </xf>
    <xf numFmtId="0" fontId="1" fillId="0" borderId="7" xfId="0" applyFont="1" applyBorder="1" applyAlignment="1">
      <alignment horizontal="justify" vertical="top" wrapText="1"/>
    </xf>
    <xf numFmtId="0" fontId="1" fillId="0" borderId="17" xfId="0" applyFont="1" applyBorder="1" applyAlignment="1">
      <alignment horizontal="justify" vertical="top" wrapText="1"/>
    </xf>
    <xf numFmtId="0" fontId="1" fillId="0" borderId="36" xfId="0" applyFont="1" applyBorder="1" applyAlignment="1">
      <alignment horizontal="justify" vertical="top" wrapText="1"/>
    </xf>
    <xf numFmtId="0" fontId="1" fillId="0" borderId="14" xfId="0" applyFont="1" applyBorder="1" applyAlignment="1">
      <alignment horizontal="justify" vertical="top" wrapText="1"/>
    </xf>
    <xf numFmtId="0" fontId="9" fillId="7" borderId="21" xfId="0" applyFont="1" applyFill="1" applyBorder="1" applyAlignment="1">
      <alignment horizontal="center" vertical="center"/>
    </xf>
    <xf numFmtId="0" fontId="9" fillId="7" borderId="22" xfId="0" applyFont="1" applyFill="1" applyBorder="1" applyAlignment="1">
      <alignment horizontal="center" vertical="center"/>
    </xf>
    <xf numFmtId="0" fontId="9" fillId="7" borderId="19" xfId="0" applyFont="1" applyFill="1" applyBorder="1" applyAlignment="1">
      <alignment horizontal="center" vertical="center"/>
    </xf>
    <xf numFmtId="0" fontId="9" fillId="7" borderId="20" xfId="0" applyFont="1" applyFill="1" applyBorder="1" applyAlignment="1">
      <alignment horizontal="center" vertical="center"/>
    </xf>
    <xf numFmtId="0" fontId="6" fillId="0" borderId="7" xfId="0" applyFont="1" applyBorder="1" applyAlignment="1">
      <alignment horizontal="justify" vertical="top" wrapText="1"/>
    </xf>
    <xf numFmtId="0" fontId="6" fillId="0" borderId="17" xfId="0" applyFont="1" applyBorder="1" applyAlignment="1">
      <alignment horizontal="justify" vertical="top" wrapText="1"/>
    </xf>
    <xf numFmtId="0" fontId="6" fillId="0" borderId="36" xfId="0" applyFont="1" applyBorder="1" applyAlignment="1">
      <alignment horizontal="justify" vertical="top" wrapText="1"/>
    </xf>
    <xf numFmtId="0" fontId="6" fillId="0" borderId="26"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14"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17" xfId="0" applyFont="1" applyBorder="1" applyAlignment="1">
      <alignment horizontal="justify" vertical="center" wrapText="1"/>
    </xf>
    <xf numFmtId="0" fontId="1" fillId="0" borderId="36" xfId="0" applyFont="1" applyBorder="1" applyAlignment="1">
      <alignment horizontal="justify" vertical="center" wrapText="1"/>
    </xf>
    <xf numFmtId="0" fontId="9" fillId="12" borderId="11" xfId="0" applyFont="1" applyFill="1" applyBorder="1" applyAlignment="1">
      <alignment horizontal="center" vertical="center"/>
    </xf>
    <xf numFmtId="0" fontId="1" fillId="0" borderId="14" xfId="0" applyFont="1" applyBorder="1" applyAlignment="1">
      <alignment horizontal="justify" vertical="center" wrapText="1"/>
    </xf>
    <xf numFmtId="0" fontId="6" fillId="0" borderId="36" xfId="0" applyFont="1" applyBorder="1" applyAlignment="1">
      <alignment horizontal="justify" vertical="center" wrapText="1"/>
    </xf>
    <xf numFmtId="0" fontId="6" fillId="5" borderId="5" xfId="0" applyFont="1" applyFill="1" applyBorder="1" applyAlignment="1">
      <alignment horizontal="center" vertical="center" wrapText="1"/>
    </xf>
    <xf numFmtId="0" fontId="2" fillId="0" borderId="18" xfId="0" applyFont="1" applyBorder="1" applyAlignment="1">
      <alignment horizontal="center"/>
    </xf>
    <xf numFmtId="0" fontId="9" fillId="7" borderId="21" xfId="0" applyFont="1" applyFill="1" applyBorder="1" applyAlignment="1">
      <alignment horizontal="center" vertical="center" wrapText="1"/>
    </xf>
    <xf numFmtId="0" fontId="9" fillId="7" borderId="22"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9" fillId="7" borderId="4" xfId="0" applyFont="1" applyFill="1" applyBorder="1" applyAlignment="1">
      <alignment horizontal="center" vertical="center"/>
    </xf>
    <xf numFmtId="0" fontId="9" fillId="7" borderId="6" xfId="0" applyFont="1" applyFill="1" applyBorder="1" applyAlignment="1">
      <alignment horizontal="center" vertical="center"/>
    </xf>
    <xf numFmtId="0" fontId="9" fillId="7" borderId="5"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4"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8" fillId="7" borderId="4" xfId="0" applyFont="1" applyFill="1" applyBorder="1" applyAlignment="1">
      <alignment horizontal="center"/>
    </xf>
    <xf numFmtId="0" fontId="8" fillId="7" borderId="6" xfId="0" applyFont="1" applyFill="1" applyBorder="1" applyAlignment="1">
      <alignment horizontal="center"/>
    </xf>
  </cellXfs>
  <cellStyles count="2">
    <cellStyle name="Millares" xfId="1" builtinId="3"/>
    <cellStyle name="Normal" xfId="0" builtinId="0"/>
  </cellStyles>
  <dxfs count="134">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ont>
        <color rgb="FF006100"/>
      </font>
      <fill>
        <patternFill>
          <bgColor rgb="FFC6EFCE"/>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B6CB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1631497</xdr:colOff>
      <xdr:row>5</xdr:row>
      <xdr:rowOff>0</xdr:rowOff>
    </xdr:to>
    <xdr:pic>
      <xdr:nvPicPr>
        <xdr:cNvPr id="2" name="18 Imagen" descr="Descripción: Descripción: Descripción: color.wmf">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412547"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1714500</xdr:colOff>
      <xdr:row>0</xdr:row>
      <xdr:rowOff>0</xdr:rowOff>
    </xdr:from>
    <xdr:to>
      <xdr:col>9</xdr:col>
      <xdr:colOff>5101167</xdr:colOff>
      <xdr:row>5</xdr:row>
      <xdr:rowOff>38100</xdr:rowOff>
    </xdr:to>
    <xdr:sp macro="" textlink="">
      <xdr:nvSpPr>
        <xdr:cNvPr id="4" name="2 CuadroTexto">
          <a:extLst>
            <a:ext uri="{FF2B5EF4-FFF2-40B4-BE49-F238E27FC236}">
              <a16:creationId xmlns:a16="http://schemas.microsoft.com/office/drawing/2014/main" id="{00000000-0008-0000-0300-000004000000}"/>
            </a:ext>
          </a:extLst>
        </xdr:cNvPr>
        <xdr:cNvSpPr txBox="1"/>
      </xdr:nvSpPr>
      <xdr:spPr>
        <a:xfrm>
          <a:off x="2514600" y="0"/>
          <a:ext cx="11482917" cy="923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latin typeface="Arial" pitchFamily="34" charset="0"/>
              <a:cs typeface="Arial" pitchFamily="34" charset="0"/>
            </a:rPr>
            <a:t>AUDITORÍA SUPERIOR DE LA FEDERACIÓN</a:t>
          </a:r>
        </a:p>
        <a:p>
          <a:pPr algn="ctr"/>
          <a:r>
            <a:rPr lang="es-MX" sz="1400" b="1">
              <a:latin typeface="Arial" pitchFamily="34" charset="0"/>
              <a:cs typeface="Arial" pitchFamily="34" charset="0"/>
            </a:rPr>
            <a:t>CUENTA PÚBLICA 2022</a:t>
          </a:r>
        </a:p>
        <a:p>
          <a:pPr algn="ctr"/>
          <a:endParaRPr lang="es-MX" sz="1400" b="1">
            <a:latin typeface="Arial" pitchFamily="34" charset="0"/>
            <a:cs typeface="Arial" pitchFamily="34" charset="0"/>
          </a:endParaRPr>
        </a:p>
        <a:p>
          <a:pPr algn="ctr"/>
          <a:r>
            <a:rPr lang="es-MX" sz="1400" b="1">
              <a:latin typeface="Arial" pitchFamily="34" charset="0"/>
              <a:cs typeface="Arial" pitchFamily="34" charset="0"/>
            </a:rPr>
            <a:t>CÉDULA DE AUTOEVALUACIÓN DEL CONTROL INTERNO INSTITUCIONAL </a:t>
          </a:r>
        </a:p>
      </xdr:txBody>
    </xdr:sp>
    <xdr:clientData/>
  </xdr:twoCellAnchor>
  <xdr:twoCellAnchor editAs="oneCell">
    <xdr:from>
      <xdr:col>0</xdr:col>
      <xdr:colOff>0</xdr:colOff>
      <xdr:row>5</xdr:row>
      <xdr:rowOff>122464</xdr:rowOff>
    </xdr:from>
    <xdr:to>
      <xdr:col>9</xdr:col>
      <xdr:colOff>5173194</xdr:colOff>
      <xdr:row>9</xdr:row>
      <xdr:rowOff>136221</xdr:rowOff>
    </xdr:to>
    <xdr:sp macro="" textlink="">
      <xdr:nvSpPr>
        <xdr:cNvPr id="6" name="Text Box 17">
          <a:extLst>
            <a:ext uri="{FF2B5EF4-FFF2-40B4-BE49-F238E27FC236}">
              <a16:creationId xmlns:a16="http://schemas.microsoft.com/office/drawing/2014/main" id="{E0DE5CDF-30CA-41BA-8485-B189F0D833C8}"/>
            </a:ext>
          </a:extLst>
        </xdr:cNvPr>
        <xdr:cNvSpPr txBox="1">
          <a:spLocks noChangeArrowheads="1"/>
        </xdr:cNvSpPr>
      </xdr:nvSpPr>
      <xdr:spPr bwMode="auto">
        <a:xfrm>
          <a:off x="0" y="1034143"/>
          <a:ext cx="13813730" cy="762149"/>
        </a:xfrm>
        <a:prstGeom prst="rect">
          <a:avLst/>
        </a:prstGeom>
        <a:noFill/>
        <a:ln w="19050">
          <a:solidFill>
            <a:sysClr val="windowText" lastClr="000000"/>
          </a:solidFill>
          <a:miter lim="800000"/>
          <a:headEnd/>
          <a:tailEnd/>
        </a:ln>
      </xdr:spPr>
      <xdr:txBody>
        <a:bodyPr vertOverflow="clip" wrap="square" lIns="27432" tIns="22860" rIns="0" bIns="0" anchor="t" upright="1"/>
        <a:lstStyle/>
        <a:p>
          <a:pPr>
            <a:lnSpc>
              <a:spcPct val="150000"/>
            </a:lnSpc>
            <a:spcBef>
              <a:spcPts val="600"/>
            </a:spcBef>
            <a:spcAft>
              <a:spcPts val="0"/>
            </a:spcAft>
          </a:pPr>
          <a:r>
            <a:rPr lang="es-MX" sz="1300" b="1">
              <a:effectLst/>
              <a:latin typeface="Arial" panose="020B0604020202020204" pitchFamily="34" charset="0"/>
              <a:ea typeface="+mn-ea"/>
              <a:cs typeface="Arial" panose="020B0604020202020204" pitchFamily="34" charset="0"/>
            </a:rPr>
            <a:t>UAA: </a:t>
          </a:r>
          <a:r>
            <a:rPr lang="es-MX" sz="1300">
              <a:effectLst/>
              <a:latin typeface="Arial" panose="020B0604020202020204" pitchFamily="34" charset="0"/>
              <a:ea typeface="+mn-ea"/>
              <a:cs typeface="Arial" panose="020B0604020202020204" pitchFamily="34" charset="0"/>
            </a:rPr>
            <a:t>DGAFFA Dirección General de Auditoría Financiera Federal “A”</a:t>
          </a:r>
        </a:p>
        <a:p>
          <a:r>
            <a:rPr lang="es-MX" sz="1300" b="1">
              <a:effectLst/>
              <a:latin typeface="Arial" panose="020B0604020202020204" pitchFamily="34" charset="0"/>
              <a:ea typeface="+mn-ea"/>
              <a:cs typeface="Arial" panose="020B0604020202020204" pitchFamily="34" charset="0"/>
            </a:rPr>
            <a:t>Elaboró: </a:t>
          </a:r>
          <a:r>
            <a:rPr lang="es-MX" sz="1300" b="0">
              <a:effectLst/>
              <a:latin typeface="Arial" panose="020B0604020202020204" pitchFamily="34" charset="0"/>
              <a:ea typeface="+mn-ea"/>
              <a:cs typeface="Arial" panose="020B0604020202020204" pitchFamily="34" charset="0"/>
            </a:rPr>
            <a:t>L.C.</a:t>
          </a:r>
          <a:r>
            <a:rPr lang="es-MX" sz="1300" b="0" baseline="0">
              <a:effectLst/>
              <a:latin typeface="Arial" panose="020B0604020202020204" pitchFamily="34" charset="0"/>
              <a:ea typeface="+mn-ea"/>
              <a:cs typeface="Arial" panose="020B0604020202020204" pitchFamily="34" charset="0"/>
            </a:rPr>
            <a:t> Olga Dalia Ortega Mora                                        </a:t>
          </a:r>
          <a:r>
            <a:rPr lang="es-MX" sz="1300" b="1">
              <a:effectLst/>
              <a:latin typeface="Arial" panose="020B0604020202020204" pitchFamily="34" charset="0"/>
              <a:ea typeface="+mn-ea"/>
              <a:cs typeface="Arial" panose="020B0604020202020204" pitchFamily="34" charset="0"/>
            </a:rPr>
            <a:t>Revisó:</a:t>
          </a:r>
          <a:r>
            <a:rPr lang="es-MX" sz="1300" b="1" baseline="0">
              <a:effectLst/>
              <a:latin typeface="Arial" panose="020B0604020202020204" pitchFamily="34" charset="0"/>
              <a:ea typeface="+mn-ea"/>
              <a:cs typeface="Arial" panose="020B0604020202020204" pitchFamily="34" charset="0"/>
            </a:rPr>
            <a:t> </a:t>
          </a:r>
          <a:r>
            <a:rPr lang="es-MX" sz="1300" b="0" baseline="0">
              <a:effectLst/>
              <a:latin typeface="Arial" panose="020B0604020202020204" pitchFamily="34" charset="0"/>
              <a:ea typeface="+mn-ea"/>
              <a:cs typeface="Arial" panose="020B0604020202020204" pitchFamily="34" charset="0"/>
            </a:rPr>
            <a:t>L.C.P. Helio Alejandro Lara Tejada              </a:t>
          </a:r>
          <a:r>
            <a:rPr lang="es-MX" sz="1300" b="1" baseline="0">
              <a:effectLst/>
              <a:latin typeface="Arial" panose="020B0604020202020204" pitchFamily="34" charset="0"/>
              <a:ea typeface="+mn-ea"/>
              <a:cs typeface="Arial" panose="020B0604020202020204" pitchFamily="34" charset="0"/>
            </a:rPr>
            <a:t>Autorizó:</a:t>
          </a:r>
          <a:r>
            <a:rPr lang="es-MX" sz="1300" b="0" baseline="0">
              <a:effectLst/>
              <a:latin typeface="Arial" panose="020B0604020202020204" pitchFamily="34" charset="0"/>
              <a:ea typeface="+mn-ea"/>
              <a:cs typeface="Arial" panose="020B0604020202020204" pitchFamily="34" charset="0"/>
            </a:rPr>
            <a:t> C.P.C. Juan Carlos Zaragoza Bocardo</a:t>
          </a:r>
          <a:endParaRPr lang="es-MX" sz="1300">
            <a:effectLst/>
            <a:latin typeface="Arial" panose="020B0604020202020204" pitchFamily="34" charset="0"/>
            <a:cs typeface="Arial" panose="020B0604020202020204" pitchFamily="34" charset="0"/>
          </a:endParaRPr>
        </a:p>
        <a:p>
          <a:r>
            <a:rPr lang="es-MX" sz="1300" b="1">
              <a:effectLst/>
              <a:latin typeface="Arial" panose="020B0604020202020204" pitchFamily="34" charset="0"/>
              <a:ea typeface="+mn-ea"/>
              <a:cs typeface="Arial" panose="020B0604020202020204" pitchFamily="34" charset="0"/>
            </a:rPr>
            <a:t>               </a:t>
          </a:r>
          <a:r>
            <a:rPr lang="es-MX" sz="1300" b="0">
              <a:effectLst/>
              <a:latin typeface="Arial" panose="020B0604020202020204" pitchFamily="34" charset="0"/>
              <a:ea typeface="+mn-ea"/>
              <a:cs typeface="Arial" panose="020B0604020202020204" pitchFamily="34" charset="0"/>
            </a:rPr>
            <a:t>Auditora de Fiscalización "A"</a:t>
          </a:r>
          <a:r>
            <a:rPr lang="es-MX" sz="1300">
              <a:effectLst/>
              <a:latin typeface="Arial" panose="020B0604020202020204" pitchFamily="34" charset="0"/>
              <a:ea typeface="+mn-ea"/>
              <a:cs typeface="Arial" panose="020B0604020202020204" pitchFamily="34" charset="0"/>
            </a:rPr>
            <a:t>	                                                 Jefe</a:t>
          </a:r>
          <a:r>
            <a:rPr lang="es-MX" sz="1300" baseline="0">
              <a:effectLst/>
              <a:latin typeface="Arial" panose="020B0604020202020204" pitchFamily="34" charset="0"/>
              <a:ea typeface="+mn-ea"/>
              <a:cs typeface="Arial" panose="020B0604020202020204" pitchFamily="34" charset="0"/>
            </a:rPr>
            <a:t> de Departamento</a:t>
          </a:r>
          <a:r>
            <a:rPr lang="es-MX" sz="1300">
              <a:effectLst/>
              <a:latin typeface="Arial" panose="020B0604020202020204" pitchFamily="34" charset="0"/>
              <a:ea typeface="+mn-ea"/>
              <a:cs typeface="Arial" panose="020B0604020202020204" pitchFamily="34" charset="0"/>
            </a:rPr>
            <a:t> </a:t>
          </a:r>
          <a:r>
            <a:rPr lang="es-MX" sz="1300" b="1">
              <a:effectLst/>
              <a:latin typeface="Arial" panose="020B0604020202020204" pitchFamily="34" charset="0"/>
              <a:ea typeface="+mn-ea"/>
              <a:cs typeface="Arial" panose="020B0604020202020204" pitchFamily="34" charset="0"/>
            </a:rPr>
            <a:t>	</a:t>
          </a:r>
          <a:r>
            <a:rPr lang="es-MX" sz="1300" b="0">
              <a:effectLst/>
              <a:latin typeface="Arial" panose="020B0604020202020204" pitchFamily="34" charset="0"/>
              <a:ea typeface="+mn-ea"/>
              <a:cs typeface="Arial" panose="020B0604020202020204" pitchFamily="34" charset="0"/>
            </a:rPr>
            <a:t>                                       Subdirector de Área </a:t>
          </a:r>
          <a:endParaRPr lang="es-MX" sz="1300">
            <a:effectLst/>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10</xdr:row>
      <xdr:rowOff>21922</xdr:rowOff>
    </xdr:from>
    <xdr:to>
      <xdr:col>9</xdr:col>
      <xdr:colOff>5173194</xdr:colOff>
      <xdr:row>15</xdr:row>
      <xdr:rowOff>117172</xdr:rowOff>
    </xdr:to>
    <xdr:sp macro="" textlink="">
      <xdr:nvSpPr>
        <xdr:cNvPr id="7" name="Text Box 17">
          <a:extLst>
            <a:ext uri="{FF2B5EF4-FFF2-40B4-BE49-F238E27FC236}">
              <a16:creationId xmlns:a16="http://schemas.microsoft.com/office/drawing/2014/main" id="{3BC8554A-CB0D-43F5-A438-3CD8AF660E18}"/>
            </a:ext>
          </a:extLst>
        </xdr:cNvPr>
        <xdr:cNvSpPr txBox="1">
          <a:spLocks noChangeArrowheads="1"/>
        </xdr:cNvSpPr>
      </xdr:nvSpPr>
      <xdr:spPr bwMode="auto">
        <a:xfrm>
          <a:off x="0" y="1872493"/>
          <a:ext cx="13813730" cy="1047750"/>
        </a:xfrm>
        <a:prstGeom prst="rect">
          <a:avLst/>
        </a:prstGeom>
        <a:noFill/>
        <a:ln w="19050">
          <a:solidFill>
            <a:sysClr val="windowText" lastClr="000000"/>
          </a:solidFill>
          <a:miter lim="800000"/>
          <a:headEnd/>
          <a:tailEnd/>
        </a:ln>
      </xdr:spPr>
      <xdr:txBody>
        <a:bodyPr vertOverflow="clip" wrap="square" lIns="27432" tIns="22860" rIns="0" bIns="0" anchor="t" upright="1"/>
        <a:lstStyle/>
        <a:p>
          <a:pPr marL="0" marR="0" lvl="0" indent="0" defTabSz="914400" eaLnBrk="1" fontAlgn="auto" latinLnBrk="0" hangingPunct="1">
            <a:lnSpc>
              <a:spcPct val="150000"/>
            </a:lnSpc>
            <a:spcBef>
              <a:spcPts val="300"/>
            </a:spcBef>
            <a:spcAft>
              <a:spcPts val="0"/>
            </a:spcAft>
            <a:buClrTx/>
            <a:buSzTx/>
            <a:buFontTx/>
            <a:buNone/>
            <a:tabLst/>
            <a:defRPr/>
          </a:pPr>
          <a:r>
            <a:rPr lang="es-MX" sz="1300" b="1">
              <a:effectLst/>
              <a:latin typeface="Arial" panose="020B0604020202020204" pitchFamily="34" charset="0"/>
              <a:ea typeface="+mn-ea"/>
              <a:cs typeface="Arial" panose="020B0604020202020204" pitchFamily="34" charset="0"/>
            </a:rPr>
            <a:t>Entidad</a:t>
          </a:r>
          <a:r>
            <a:rPr lang="es-MX" sz="1300">
              <a:effectLst/>
              <a:latin typeface="Arial" panose="020B0604020202020204" pitchFamily="34" charset="0"/>
              <a:ea typeface="+mn-ea"/>
              <a:cs typeface="Arial" panose="020B0604020202020204" pitchFamily="34" charset="0"/>
            </a:rPr>
            <a:t> </a:t>
          </a:r>
          <a:r>
            <a:rPr lang="es-MX" sz="1300" b="1">
              <a:effectLst/>
              <a:latin typeface="Arial" panose="020B0604020202020204" pitchFamily="34" charset="0"/>
              <a:ea typeface="+mn-ea"/>
              <a:cs typeface="Arial" panose="020B0604020202020204" pitchFamily="34" charset="0"/>
            </a:rPr>
            <a:t>Fiscalizada: </a:t>
          </a:r>
          <a:r>
            <a:rPr lang="es-MX" sz="1300" b="0" baseline="0">
              <a:effectLst/>
              <a:latin typeface="Arial" panose="020B0604020202020204" pitchFamily="34" charset="0"/>
              <a:ea typeface="+mn-ea"/>
              <a:cs typeface="Arial" panose="020B0604020202020204" pitchFamily="34" charset="0"/>
            </a:rPr>
            <a:t>Universidad Autónoma Agraria Antonio Narro (UAAAN)</a:t>
          </a:r>
        </a:p>
        <a:p>
          <a:pPr marL="0" marR="0" lvl="0" indent="0" defTabSz="914400" eaLnBrk="1" fontAlgn="auto" latinLnBrk="0" hangingPunct="1">
            <a:lnSpc>
              <a:spcPct val="150000"/>
            </a:lnSpc>
            <a:spcBef>
              <a:spcPts val="300"/>
            </a:spcBef>
            <a:spcAft>
              <a:spcPts val="0"/>
            </a:spcAft>
            <a:buClrTx/>
            <a:buSzTx/>
            <a:buFontTx/>
            <a:buNone/>
            <a:tabLst/>
            <a:defRPr/>
          </a:pPr>
          <a:r>
            <a:rPr lang="es-MX" sz="1300" b="1">
              <a:effectLst/>
              <a:latin typeface="Arial" panose="020B0604020202020204" pitchFamily="34" charset="0"/>
              <a:ea typeface="+mn-ea"/>
              <a:cs typeface="Arial" panose="020B0604020202020204" pitchFamily="34" charset="0"/>
            </a:rPr>
            <a:t>Área Entrevistada: </a:t>
          </a:r>
          <a:r>
            <a:rPr lang="es-MX" sz="1300">
              <a:effectLst/>
              <a:latin typeface="Arial" panose="020B0604020202020204" pitchFamily="34" charset="0"/>
              <a:ea typeface="+mn-ea"/>
              <a:cs typeface="Arial" panose="020B0604020202020204" pitchFamily="34" charset="0"/>
            </a:rPr>
            <a:t>_________________________________________________________________________________________</a:t>
          </a:r>
        </a:p>
        <a:p>
          <a:pPr>
            <a:lnSpc>
              <a:spcPct val="150000"/>
            </a:lnSpc>
            <a:spcBef>
              <a:spcPts val="300"/>
            </a:spcBef>
          </a:pPr>
          <a:r>
            <a:rPr lang="es-MX" sz="1300" b="1">
              <a:effectLst/>
              <a:latin typeface="Arial" panose="020B0604020202020204" pitchFamily="34" charset="0"/>
              <a:ea typeface="+mn-ea"/>
              <a:cs typeface="Arial" panose="020B0604020202020204" pitchFamily="34" charset="0"/>
            </a:rPr>
            <a:t>Auditoría:</a:t>
          </a:r>
          <a:r>
            <a:rPr lang="es-MX" sz="1300">
              <a:effectLst/>
              <a:latin typeface="Arial" panose="020B0604020202020204" pitchFamily="34" charset="0"/>
              <a:ea typeface="+mn-ea"/>
              <a:cs typeface="Arial" panose="020B0604020202020204" pitchFamily="34" charset="0"/>
            </a:rPr>
            <a:t>	</a:t>
          </a:r>
          <a:r>
            <a:rPr lang="es-MX" sz="1300" b="0" baseline="0">
              <a:effectLst/>
              <a:latin typeface="Arial" panose="020B0604020202020204" pitchFamily="34" charset="0"/>
              <a:ea typeface="+mn-ea"/>
              <a:cs typeface="Arial" panose="020B0604020202020204" pitchFamily="34" charset="0"/>
            </a:rPr>
            <a:t>384, con título “Gestión Financiera”</a:t>
          </a:r>
          <a:endParaRPr lang="es-MX" sz="1300">
            <a:effectLst/>
            <a:latin typeface="Arial" panose="020B0604020202020204" pitchFamily="34" charset="0"/>
            <a:ea typeface="+mn-ea"/>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0JJDAVALOS\Cta%20P&#250;blica%202017\Mis%20documentos\Ejercicio%202016\1179-DS-GF-PETC\4%20cedulas%20en%20excell\Cedula%20Control%20Interno%20PET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pfileserver\daescia\Cuestionarios%20Estados%20y%20Municipios%20marzo%202016\C&#233;dula%20de%20Evaluaci&#243;n-MAOF%20Preelimin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édula de Evaluación"/>
      <sheetName val="Resumen por Componente"/>
      <sheetName val="Rangos"/>
      <sheetName val="Valores Cuantitativos"/>
      <sheetName val="Textos Respuesta"/>
      <sheetName val="Estatus por Principio"/>
      <sheetName val="Textos por componente"/>
      <sheetName val="Textos totales"/>
      <sheetName val="Hoja1"/>
      <sheetName val="Gafica"/>
    </sheetNames>
    <sheetDataSet>
      <sheetData sheetId="0"/>
      <sheetData sheetId="1"/>
      <sheetData sheetId="2"/>
      <sheetData sheetId="3"/>
      <sheetData sheetId="4"/>
      <sheetData sheetId="5">
        <row r="24">
          <cell r="D24">
            <v>0</v>
          </cell>
        </row>
        <row r="56">
          <cell r="D56">
            <v>0</v>
          </cell>
          <cell r="E56">
            <v>5.3280000000000003</v>
          </cell>
          <cell r="F56" t="str">
            <v>La institución, entidad, estado, municipio, demarcación territorial o dependencia no acreditó haber realizado acciones para comprobar que se cuente con sistemas informáticos que apoyen el desarrollo de sus actividades sustantivas, financieras o administrativas; que se cuente con un comité o grupo de trabajo en materia Tecnología de Información y Comunicaciones, así como, un plan de recuperación de desastres y de continuidad de la operación para los sistemas informáticos.
Por lo anterior, se debe considerar establecer actividades que contribuyan a la mitigación de los riesgos que dificultan el logro de los objetivos institucionales, así también en las tecnologías de información y comunicaciones, para identificar las actividades necesarias que ayuden a que las respuestas a los riesgos se lleven a cabo de manera adecuada y oportuna, implementando controles internos automatizados que reduzcan la posibilidad de errores en la información presentada.</v>
          </cell>
        </row>
        <row r="57">
          <cell r="D57">
            <v>5.34</v>
          </cell>
          <cell r="E57">
            <v>9.3239999999999998</v>
          </cell>
          <cell r="F57" t="str">
            <v xml:space="preserve">La institución, entidad, estado, municipio, demarcación territorial o dependencia ha realizado acciones tendentes a implementar y comprobar que se cuenta con sistemas informáticos que apoyen el desarrollo de sus actividades sustantivas, financieras o administrativas; que se tenga con un comité o grupo de trabajo en materia Tecnología de Información y Comunicaciones, así como, un plan de recuperación de desastres y de continuidad de la operación para los sistemas informáticos. No obstante las acciones realizadas, se identificaron áreas de oportunidad en esta materia con respecto al fortalecimiento del grupo de trabajo y al plan de recuperación de desastres.
Por lo anterior, se deben reforzar las actividades que contribuyan a la mitigación de los riesgos que dificultan el logro de los objetivos institucionales, así como sobre tecnologías de información y comunicaciones, para apoyar el logro de sus objetivos e identificar las actividades necesarias que ayuden a que las respuestas a los riesgos se lleven a cabo de manera adecuada y oportuna, reforzando los controles internos automatizados que reduzcan la posibilidad de errores en la información presentada.
</v>
          </cell>
        </row>
        <row r="58">
          <cell r="D58">
            <v>9.33</v>
          </cell>
          <cell r="E58">
            <v>13.32</v>
          </cell>
          <cell r="F58" t="str">
            <v>La institución, entidad, estado, municipio, demarcación territorial o dependencia, acreditó haber realizado acciones para comprobar que se establecieron actividades de control para las tecnologías de la información y comunicaciones.
Se tienen las  actividades adecuadas para contribuir a la mitigación de los riesgos que dificultan el logro de los objetivos institucionales, así como sobre tecnologías de información y comunicaciones, para apoyar el logro de sus objetivos en  la  identificación las actividades necesarias que ayuden a que las respuestas a los riesgos se lleven a cabo de manera adecuada y oportuna, así como, reforzando los controles internos automatizados que reduzcan la posibilidad de errores en la información presentada.</v>
          </cell>
        </row>
      </sheetData>
      <sheetData sheetId="6">
        <row r="3">
          <cell r="C3">
            <v>0</v>
          </cell>
        </row>
      </sheetData>
      <sheetData sheetId="7">
        <row r="2">
          <cell r="B2">
            <v>0</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édula de Evaluación"/>
      <sheetName val="Valores Cuantitativos"/>
      <sheetName val="Resumen por Componente"/>
      <sheetName val="Rangos"/>
      <sheetName val="Cédula de Evaluación-Resumen"/>
    </sheet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S172"/>
  <sheetViews>
    <sheetView tabSelected="1" zoomScale="80" zoomScaleNormal="80" zoomScaleSheetLayoutView="100" workbookViewId="0">
      <selection activeCell="J21" sqref="J21"/>
    </sheetView>
  </sheetViews>
  <sheetFormatPr baseColWidth="10" defaultColWidth="11.453125" defaultRowHeight="14" x14ac:dyDescent="0.3"/>
  <cols>
    <col min="1" max="1" width="11.7265625" style="11" bestFit="1" customWidth="1"/>
    <col min="2" max="2" width="87.81640625" style="11" customWidth="1"/>
    <col min="3" max="3" width="6.54296875" style="104" customWidth="1"/>
    <col min="4" max="4" width="6.54296875" style="11" customWidth="1"/>
    <col min="5" max="5" width="7.453125" style="11" customWidth="1"/>
    <col min="6" max="6" width="9.54296875" style="11" customWidth="1"/>
    <col min="7" max="7" width="7.1796875" style="11" hidden="1" customWidth="1"/>
    <col min="8" max="8" width="12.1796875" style="11" hidden="1" customWidth="1"/>
    <col min="9" max="9" width="30.1796875" style="11" hidden="1" customWidth="1"/>
    <col min="10" max="10" width="78.453125" style="11" customWidth="1"/>
    <col min="11" max="11" width="2" style="11" customWidth="1"/>
    <col min="12" max="12" width="161.54296875" style="11" hidden="1" customWidth="1"/>
    <col min="13" max="13" width="3.81640625" style="11" hidden="1" customWidth="1"/>
    <col min="14" max="14" width="76.7265625" style="11" hidden="1" customWidth="1"/>
    <col min="15" max="15" width="10.26953125" style="11" hidden="1" customWidth="1"/>
    <col min="16" max="16" width="76.7265625" style="11" hidden="1" customWidth="1"/>
    <col min="17" max="17" width="3.81640625" style="11" hidden="1" customWidth="1"/>
    <col min="18" max="19" width="99.453125" style="11" hidden="1" customWidth="1"/>
    <col min="20" max="16384" width="11.453125" style="11"/>
  </cols>
  <sheetData>
    <row r="1" spans="2:12" customFormat="1" ht="14.5" x14ac:dyDescent="0.35">
      <c r="C1" s="103"/>
      <c r="J1" s="11"/>
    </row>
    <row r="2" spans="2:12" customFormat="1" ht="14.5" x14ac:dyDescent="0.35">
      <c r="C2" s="103"/>
      <c r="J2" s="11"/>
    </row>
    <row r="3" spans="2:12" customFormat="1" ht="14.5" x14ac:dyDescent="0.35">
      <c r="C3" s="103"/>
      <c r="J3" s="11"/>
    </row>
    <row r="6" spans="2:12" x14ac:dyDescent="0.3">
      <c r="B6" s="128"/>
    </row>
    <row r="16" spans="2:12" ht="14.5" thickBot="1" x14ac:dyDescent="0.35">
      <c r="G16" s="165"/>
      <c r="H16" s="165"/>
      <c r="I16" s="165"/>
      <c r="J16" s="165"/>
      <c r="K16" s="107"/>
      <c r="L16" s="107"/>
    </row>
    <row r="17" spans="1:19" s="25" customFormat="1" ht="14.5" thickBot="1" x14ac:dyDescent="0.35">
      <c r="A17" s="166" t="s">
        <v>9</v>
      </c>
      <c r="B17" s="167"/>
      <c r="C17" s="170" t="s">
        <v>217</v>
      </c>
      <c r="D17" s="171"/>
      <c r="E17" s="171"/>
      <c r="F17" s="171"/>
      <c r="G17" s="171"/>
      <c r="H17" s="171"/>
      <c r="I17" s="171"/>
      <c r="J17" s="172"/>
      <c r="K17" s="107"/>
      <c r="L17" s="161" t="s">
        <v>220</v>
      </c>
      <c r="N17" s="161" t="s">
        <v>332</v>
      </c>
      <c r="O17" s="11"/>
      <c r="P17" s="161" t="s">
        <v>333</v>
      </c>
      <c r="R17" s="148" t="s">
        <v>66</v>
      </c>
      <c r="S17" s="149"/>
    </row>
    <row r="18" spans="1:19" s="2" customFormat="1" ht="14.5" thickBot="1" x14ac:dyDescent="0.35">
      <c r="A18" s="168"/>
      <c r="B18" s="169"/>
      <c r="C18" s="26" t="s">
        <v>215</v>
      </c>
      <c r="D18" s="26" t="s">
        <v>0</v>
      </c>
      <c r="E18" s="173" t="s">
        <v>216</v>
      </c>
      <c r="F18" s="174"/>
      <c r="G18" s="175" t="s">
        <v>11</v>
      </c>
      <c r="H18" s="176"/>
      <c r="I18" s="26" t="s">
        <v>1</v>
      </c>
      <c r="J18" s="26" t="s">
        <v>53</v>
      </c>
      <c r="K18" s="107"/>
      <c r="L18" s="161"/>
      <c r="N18" s="161"/>
      <c r="O18" s="11"/>
      <c r="P18" s="161"/>
      <c r="R18" s="150"/>
      <c r="S18" s="151"/>
    </row>
    <row r="19" spans="1:19" s="6" customFormat="1" ht="18.5" thickBot="1" x14ac:dyDescent="0.35">
      <c r="A19" s="137" t="s">
        <v>4</v>
      </c>
      <c r="B19" s="164"/>
      <c r="C19" s="124"/>
      <c r="D19" s="124"/>
      <c r="E19" s="139">
        <f>SUM(F21:F52)</f>
        <v>10.892438571428572</v>
      </c>
      <c r="F19" s="140"/>
      <c r="G19" s="139">
        <f>SUM(H21:H52)</f>
        <v>0</v>
      </c>
      <c r="H19" s="140"/>
      <c r="I19" s="37"/>
      <c r="J19" s="38"/>
      <c r="K19" s="107"/>
      <c r="L19" s="107"/>
      <c r="N19" s="120"/>
      <c r="P19" s="152" t="e">
        <f>VLOOKUP(H119,textofinal,3)</f>
        <v>#REF!</v>
      </c>
      <c r="R19" s="75" t="s">
        <v>2</v>
      </c>
      <c r="S19" s="76" t="s">
        <v>3</v>
      </c>
    </row>
    <row r="20" spans="1:19" ht="18" thickBot="1" x14ac:dyDescent="0.35">
      <c r="A20" s="18"/>
      <c r="B20" s="19" t="s">
        <v>208</v>
      </c>
      <c r="C20" s="101"/>
      <c r="D20" s="101"/>
      <c r="E20" s="101"/>
      <c r="F20" s="101"/>
      <c r="G20" s="30"/>
      <c r="H20" s="30"/>
      <c r="I20" s="32"/>
      <c r="J20" s="84"/>
      <c r="K20" s="107"/>
      <c r="L20" s="19" t="s">
        <v>208</v>
      </c>
      <c r="M20" s="6"/>
      <c r="N20" s="155" t="e">
        <f>VLOOKUP(#REF!,ambientedecontrol,3)</f>
        <v>#REF!</v>
      </c>
      <c r="O20" s="122"/>
      <c r="P20" s="153"/>
      <c r="Q20" s="6"/>
      <c r="R20" s="74"/>
      <c r="S20" s="74"/>
    </row>
    <row r="21" spans="1:19" ht="84.5" customHeight="1" thickBot="1" x14ac:dyDescent="0.35">
      <c r="A21" s="21">
        <v>1.1000000000000001</v>
      </c>
      <c r="B21" s="95" t="s">
        <v>349</v>
      </c>
      <c r="C21" s="105" t="s">
        <v>420</v>
      </c>
      <c r="D21" s="105"/>
      <c r="E21" s="12" t="str">
        <f>IF(C21="X","A",IF(D21="X","B"," "))</f>
        <v>A</v>
      </c>
      <c r="F21" s="97">
        <f>IF(E21="","",IF(E21="A",VLOOKUP($A21,'4 Valores Cuantitativos'!$B$5:$E$92,3,0),IF(E21="B",VLOOKUP($A21,'4 Valores Cuantitativos'!$B$5:$E$92,4,0),)))</f>
        <v>1.6666000000000001</v>
      </c>
      <c r="G21" s="96"/>
      <c r="H21" s="97" t="str">
        <f>IF(G21="","",IF(G21="A",VLOOKUP($A21,'4 Valores Cuantitativos'!$B$5:$E$92,3,0),IF(G21="B",VLOOKUP($A21,'4 Valores Cuantitativos'!$B$5:$E$92,4,0),)))</f>
        <v/>
      </c>
      <c r="I21" s="98"/>
      <c r="J21" s="99" t="s">
        <v>441</v>
      </c>
      <c r="K21" s="107"/>
      <c r="L21" s="108" t="e">
        <f>VLOOKUP(#REF!,acprincipio1,3)</f>
        <v>#REF!</v>
      </c>
      <c r="M21" s="6"/>
      <c r="N21" s="156"/>
      <c r="O21" s="122"/>
      <c r="P21" s="153"/>
      <c r="Q21" s="6"/>
      <c r="R21" s="125" t="s">
        <v>115</v>
      </c>
      <c r="S21" s="100" t="s">
        <v>117</v>
      </c>
    </row>
    <row r="22" spans="1:19" ht="18" thickBot="1" x14ac:dyDescent="0.35">
      <c r="A22" s="18"/>
      <c r="B22" s="19" t="s">
        <v>414</v>
      </c>
      <c r="C22" s="101"/>
      <c r="D22" s="101"/>
      <c r="E22" s="101"/>
      <c r="F22" s="101"/>
      <c r="G22" s="30"/>
      <c r="H22" s="30"/>
      <c r="I22" s="32"/>
      <c r="J22" s="84"/>
      <c r="K22" s="107"/>
      <c r="L22" s="19" t="s">
        <v>219</v>
      </c>
      <c r="N22" s="156"/>
      <c r="O22" s="122"/>
      <c r="P22" s="153"/>
      <c r="R22" s="74"/>
      <c r="S22" s="74"/>
    </row>
    <row r="23" spans="1:19" ht="58.15" customHeight="1" x14ac:dyDescent="0.3">
      <c r="A23" s="23">
        <v>1.2</v>
      </c>
      <c r="B23" s="22" t="s">
        <v>350</v>
      </c>
      <c r="C23" s="106"/>
      <c r="D23" s="106" t="s">
        <v>420</v>
      </c>
      <c r="E23" s="12" t="str">
        <f t="shared" ref="E23:E29" si="0">IF(C23="X","A",IF(D23="X","B"," "))</f>
        <v>B</v>
      </c>
      <c r="F23" s="97">
        <f>IF(E23="","",IF(E23="A",VLOOKUP($A23,'4 Valores Cuantitativos'!$B$5:$E$92,3,0),IF(E23="B",VLOOKUP($A23,'4 Valores Cuantitativos'!$B$5:$E$92,4,0),)))</f>
        <v>0</v>
      </c>
      <c r="G23" s="12"/>
      <c r="H23" s="15" t="str">
        <f>IF(G23="","",IF(G23="A",VLOOKUP($A23,'4 Valores Cuantitativos'!$B$5:$E$92,3,0),IF(G23="B",VLOOKUP($A23,'4 Valores Cuantitativos'!$B$5:$E$92,4,0),)))</f>
        <v/>
      </c>
      <c r="I23" s="8"/>
      <c r="J23" s="127" t="str">
        <f>IF(G23="","",IF(G23="A",VLOOKUP($A23,'Textos Respuesta x Preg.'!$A$4:$D$93,2,0),IF(G23="B",VLOOKUP($A23,'Textos Respuesta x Preg.'!$A$4:$D$93,4,0),)))</f>
        <v/>
      </c>
      <c r="K23" s="107"/>
      <c r="L23" s="158" t="e">
        <f>VLOOKUP(#REF!,acprincipio2,3)</f>
        <v>#REF!</v>
      </c>
      <c r="N23" s="156"/>
      <c r="O23" s="122"/>
      <c r="P23" s="153"/>
      <c r="R23" s="77" t="s">
        <v>118</v>
      </c>
      <c r="S23" s="80" t="s">
        <v>120</v>
      </c>
    </row>
    <row r="24" spans="1:19" ht="56" x14ac:dyDescent="0.3">
      <c r="A24" s="23">
        <v>1.3</v>
      </c>
      <c r="B24" s="22" t="s">
        <v>351</v>
      </c>
      <c r="C24" s="106"/>
      <c r="D24" s="106" t="s">
        <v>420</v>
      </c>
      <c r="E24" s="12" t="str">
        <f t="shared" si="0"/>
        <v>B</v>
      </c>
      <c r="F24" s="15">
        <f>IF(E24="","",IF(E24="A",VLOOKUP($A24,'4 Valores Cuantitativos'!$B$5:$E$92,3,0),IF(E24="B",VLOOKUP($A24,'4 Valores Cuantitativos'!$B$5:$E$92,4,0),)))</f>
        <v>0</v>
      </c>
      <c r="G24" s="12"/>
      <c r="H24" s="15" t="str">
        <f>IF(G24="","",IF(G24="A",VLOOKUP($A24,'4 Valores Cuantitativos'!$B$5:$E$92,3,0),IF(G24="B",VLOOKUP($A24,'4 Valores Cuantitativos'!$B$5:$E$92,4,0),)))</f>
        <v/>
      </c>
      <c r="I24" s="7"/>
      <c r="J24" s="127" t="str">
        <f>IF(G24="","",IF(G24="A",VLOOKUP($A24,'Textos Respuesta x Preg.'!$A$4:$D$93,2,0),IF(G24="B",VLOOKUP($A24,'Textos Respuesta x Preg.'!$A$4:$D$93,4,0),)))</f>
        <v/>
      </c>
      <c r="K24" s="107"/>
      <c r="L24" s="159"/>
      <c r="N24" s="156"/>
      <c r="O24" s="122"/>
      <c r="P24" s="153"/>
      <c r="R24" s="77" t="s">
        <v>121</v>
      </c>
      <c r="S24" s="80" t="s">
        <v>123</v>
      </c>
    </row>
    <row r="25" spans="1:19" ht="67.150000000000006" customHeight="1" x14ac:dyDescent="0.3">
      <c r="A25" s="23">
        <v>1.4</v>
      </c>
      <c r="B25" s="22" t="s">
        <v>352</v>
      </c>
      <c r="C25" s="106"/>
      <c r="D25" s="106" t="s">
        <v>420</v>
      </c>
      <c r="E25" s="12" t="str">
        <f t="shared" si="0"/>
        <v>B</v>
      </c>
      <c r="F25" s="15">
        <f>IF(E25="","",IF(E25="A",VLOOKUP($A25,'4 Valores Cuantitativos'!$B$5:$E$92,3,0),IF(E25="B",VLOOKUP($A25,'4 Valores Cuantitativos'!$B$5:$E$92,4,0),)))</f>
        <v>0</v>
      </c>
      <c r="G25" s="12"/>
      <c r="H25" s="15" t="str">
        <f>IF(G25="","",IF(G25="A",VLOOKUP($A25,'4 Valores Cuantitativos'!$B$5:$E$92,3,0),IF(G25="B",VLOOKUP($A25,'4 Valores Cuantitativos'!$B$5:$E$92,4,0),)))</f>
        <v/>
      </c>
      <c r="I25" s="7"/>
      <c r="J25" s="127" t="str">
        <f>IF(G25="","",IF(G25="A",VLOOKUP($A25,'Textos Respuesta x Preg.'!$A$4:$D$93,2,0),IF(G25="B",VLOOKUP($A25,'Textos Respuesta x Preg.'!$A$4:$D$93,4,0),)))</f>
        <v/>
      </c>
      <c r="K25" s="107"/>
      <c r="L25" s="159"/>
      <c r="N25" s="156"/>
      <c r="O25" s="122"/>
      <c r="P25" s="153"/>
      <c r="R25" s="77" t="s">
        <v>124</v>
      </c>
      <c r="S25" s="77" t="s">
        <v>116</v>
      </c>
    </row>
    <row r="26" spans="1:19" ht="93" customHeight="1" x14ac:dyDescent="0.3">
      <c r="A26" s="23">
        <v>1.5</v>
      </c>
      <c r="B26" s="22" t="s">
        <v>353</v>
      </c>
      <c r="C26" s="106"/>
      <c r="D26" s="106" t="s">
        <v>420</v>
      </c>
      <c r="E26" s="12" t="str">
        <f t="shared" si="0"/>
        <v>B</v>
      </c>
      <c r="F26" s="15">
        <f>IF(E26="","",IF(E26="A",VLOOKUP($A26,'4 Valores Cuantitativos'!$B$5:$E$92,3,0),IF(E26="B",VLOOKUP($A26,'4 Valores Cuantitativos'!$B$5:$E$92,4,0),)))</f>
        <v>0</v>
      </c>
      <c r="G26" s="12"/>
      <c r="H26" s="15" t="str">
        <f>IF(G26="","",IF(G26="A",VLOOKUP($A26,'4 Valores Cuantitativos'!$B$5:$E$92,3,0),IF(G26="B",VLOOKUP($A26,'4 Valores Cuantitativos'!$B$5:$E$92,4,0),)))</f>
        <v/>
      </c>
      <c r="I26" s="7"/>
      <c r="J26" s="85" t="str">
        <f>IF(G26="","",IF(G26="A",VLOOKUP($A26,'Textos Respuesta x Preg.'!$A$4:$D$93,2,0),IF(G26="B",VLOOKUP($A26,'Textos Respuesta x Preg.'!$A$4:$D$93,4,0),)))</f>
        <v/>
      </c>
      <c r="K26" s="107"/>
      <c r="L26" s="159"/>
      <c r="N26" s="156"/>
      <c r="O26" s="122"/>
      <c r="P26" s="153"/>
      <c r="R26" s="77" t="s">
        <v>125</v>
      </c>
      <c r="S26" s="77" t="s">
        <v>116</v>
      </c>
    </row>
    <row r="27" spans="1:19" ht="85.9" customHeight="1" x14ac:dyDescent="0.3">
      <c r="A27" s="23">
        <v>1.6</v>
      </c>
      <c r="B27" s="22" t="s">
        <v>354</v>
      </c>
      <c r="C27" s="106"/>
      <c r="D27" s="106" t="s">
        <v>420</v>
      </c>
      <c r="E27" s="12" t="str">
        <f t="shared" si="0"/>
        <v>B</v>
      </c>
      <c r="F27" s="15">
        <f>IF(E27="","",IF(E27="A",VLOOKUP($A27,'4 Valores Cuantitativos'!$B$5:$E$92,3,0),IF(E27="B",VLOOKUP($A27,'4 Valores Cuantitativos'!$B$5:$E$92,4,0),)))</f>
        <v>0</v>
      </c>
      <c r="G27" s="12"/>
      <c r="H27" s="15" t="str">
        <f>IF(G27="","",IF(G27="A",VLOOKUP($A27,'4 Valores Cuantitativos'!$B$5:$E$92,3,0),IF(G27="B",VLOOKUP($A27,'4 Valores Cuantitativos'!$B$5:$E$92,4,0),)))</f>
        <v/>
      </c>
      <c r="I27" s="7"/>
      <c r="J27" s="127" t="str">
        <f>IF(G27="","",IF(G27="A",VLOOKUP($A27,'Textos Respuesta x Preg.'!$A$4:$D$93,2,0),IF(G27="B",VLOOKUP($A27,'Textos Respuesta x Preg.'!$A$4:$D$93,4,0),)))</f>
        <v/>
      </c>
      <c r="K27" s="107"/>
      <c r="L27" s="159"/>
      <c r="N27" s="156"/>
      <c r="O27" s="122"/>
      <c r="P27" s="153"/>
      <c r="R27" s="77" t="s">
        <v>126</v>
      </c>
      <c r="S27" s="80" t="s">
        <v>127</v>
      </c>
    </row>
    <row r="28" spans="1:19" ht="112" x14ac:dyDescent="0.3">
      <c r="A28" s="23">
        <v>1.7</v>
      </c>
      <c r="B28" s="22" t="s">
        <v>408</v>
      </c>
      <c r="C28" s="106"/>
      <c r="D28" s="106" t="s">
        <v>420</v>
      </c>
      <c r="E28" s="12" t="str">
        <f t="shared" si="0"/>
        <v>B</v>
      </c>
      <c r="F28" s="15">
        <f>IF(E28="","",IF(E28="A",VLOOKUP($A28,'4 Valores Cuantitativos'!$B$5:$E$92,3,0),IF(E28="B",VLOOKUP($A28,'4 Valores Cuantitativos'!$B$5:$E$92,4,0),)))</f>
        <v>0</v>
      </c>
      <c r="G28" s="12"/>
      <c r="H28" s="15" t="str">
        <f>IF(G28="","",IF(G28="A",VLOOKUP($A28,'4 Valores Cuantitativos'!$B$5:$E$92,3,0),IF(G28="B",VLOOKUP($A28,'4 Valores Cuantitativos'!$B$5:$E$92,4,0),)))</f>
        <v/>
      </c>
      <c r="I28" s="7"/>
      <c r="J28" s="127" t="str">
        <f>IF(G28="","",IF(G28="A",VLOOKUP($A28,'Textos Respuesta x Preg.'!$A$4:$D$93,2,0),IF(G28="B",VLOOKUP($A28,'Textos Respuesta x Preg.'!$A$4:$D$93,4,0),)))</f>
        <v/>
      </c>
      <c r="K28" s="107"/>
      <c r="L28" s="159"/>
      <c r="N28" s="156"/>
      <c r="O28" s="122"/>
      <c r="P28" s="153"/>
      <c r="R28" s="81" t="s">
        <v>128</v>
      </c>
      <c r="S28" s="82" t="s">
        <v>129</v>
      </c>
    </row>
    <row r="29" spans="1:19" ht="90" customHeight="1" thickBot="1" x14ac:dyDescent="0.35">
      <c r="A29" s="23">
        <v>1.8</v>
      </c>
      <c r="B29" s="22" t="s">
        <v>409</v>
      </c>
      <c r="C29" s="106"/>
      <c r="D29" s="106" t="s">
        <v>420</v>
      </c>
      <c r="E29" s="12" t="str">
        <f t="shared" si="0"/>
        <v>B</v>
      </c>
      <c r="F29" s="15">
        <f>IF(E29="","",IF(E29="A",VLOOKUP($A29,'4 Valores Cuantitativos'!$B$5:$E$92,3,0),IF(E29="B",VLOOKUP($A29,'4 Valores Cuantitativos'!$B$5:$E$92,4,0),)))</f>
        <v>0</v>
      </c>
      <c r="G29" s="12"/>
      <c r="H29" s="27" t="str">
        <f>IF(G29="","",IF(G29="A",VLOOKUP($A29,'4 Valores Cuantitativos'!$B$5:$E$92,3,0),IF(G29="B",VLOOKUP($A29,'4 Valores Cuantitativos'!$B$5:$E$92,4,0),)))</f>
        <v/>
      </c>
      <c r="I29" s="28"/>
      <c r="J29" s="126" t="str">
        <f>IF(G29="","",IF(G29="A",VLOOKUP($A29,'Textos Respuesta x Preg.'!$A$4:$D$93,2,0),IF(G29="B",VLOOKUP($A29,'Textos Respuesta x Preg.'!$A$4:$D$93,4,0),)))</f>
        <v/>
      </c>
      <c r="K29" s="107"/>
      <c r="L29" s="160"/>
      <c r="N29" s="156"/>
      <c r="O29" s="122"/>
      <c r="P29" s="153"/>
      <c r="R29" s="81" t="s">
        <v>130</v>
      </c>
      <c r="S29" s="82" t="s">
        <v>131</v>
      </c>
    </row>
    <row r="30" spans="1:19" ht="18" thickBot="1" x14ac:dyDescent="0.35">
      <c r="A30" s="18"/>
      <c r="B30" s="19" t="s">
        <v>209</v>
      </c>
      <c r="C30" s="101"/>
      <c r="D30" s="101"/>
      <c r="E30" s="101"/>
      <c r="F30" s="101"/>
      <c r="G30" s="30"/>
      <c r="H30" s="30"/>
      <c r="I30" s="32"/>
      <c r="J30" s="84"/>
      <c r="K30" s="107"/>
      <c r="L30" s="19" t="s">
        <v>209</v>
      </c>
      <c r="N30" s="156"/>
      <c r="O30" s="122"/>
      <c r="P30" s="153"/>
      <c r="R30" s="78"/>
      <c r="S30" s="78"/>
    </row>
    <row r="31" spans="1:19" ht="90.65" customHeight="1" x14ac:dyDescent="0.3">
      <c r="A31" s="23">
        <v>1.9</v>
      </c>
      <c r="B31" s="22" t="s">
        <v>355</v>
      </c>
      <c r="C31" s="106"/>
      <c r="D31" s="106" t="s">
        <v>420</v>
      </c>
      <c r="E31" s="12" t="str">
        <f t="shared" ref="E31:E34" si="1">IF(C31="X","A",IF(D31="X","B"," "))</f>
        <v>B</v>
      </c>
      <c r="F31" s="15">
        <f>IF(E31="","",IF(E31="A",VLOOKUP($A31,'4 Valores Cuantitativos'!$B$5:$E$92,3,0),IF(E31="B",VLOOKUP($A31,'4 Valores Cuantitativos'!$B$5:$E$92,4,0),)))</f>
        <v>0</v>
      </c>
      <c r="G31" s="12"/>
      <c r="H31" s="15" t="str">
        <f>IF(G31="","",IF(G31="A",VLOOKUP($A31,'4 Valores Cuantitativos'!$B$5:$E$92,3,0),IF(G31="B",VLOOKUP($A31,'4 Valores Cuantitativos'!$B$5:$E$92,4,0),)))</f>
        <v/>
      </c>
      <c r="I31" s="7"/>
      <c r="J31" s="127" t="str">
        <f>IF(G31="","",IF(G31="A",VLOOKUP($A31,'Textos Respuesta x Preg.'!$A$4:$D$93,2,0),IF(G31="B",VLOOKUP($A31,'Textos Respuesta x Preg.'!$A$4:$D$93,4,0),)))</f>
        <v/>
      </c>
      <c r="K31" s="107"/>
      <c r="L31" s="158" t="e">
        <f>VLOOKUP(#REF!,acprincipio3,3)</f>
        <v>#REF!</v>
      </c>
      <c r="N31" s="156"/>
      <c r="O31" s="122"/>
      <c r="P31" s="153"/>
      <c r="R31" s="81" t="s">
        <v>132</v>
      </c>
      <c r="S31" s="82" t="s">
        <v>133</v>
      </c>
    </row>
    <row r="32" spans="1:19" ht="75" customHeight="1" x14ac:dyDescent="0.3">
      <c r="A32" s="23" t="s">
        <v>12</v>
      </c>
      <c r="B32" s="22" t="s">
        <v>356</v>
      </c>
      <c r="C32" s="106"/>
      <c r="D32" s="106" t="s">
        <v>420</v>
      </c>
      <c r="E32" s="12" t="str">
        <f t="shared" si="1"/>
        <v>B</v>
      </c>
      <c r="F32" s="15">
        <f>IF(E32="","",IF(E32="A",VLOOKUP($A32,'4 Valores Cuantitativos'!$B$5:$E$92,3,0),IF(E32="B",VLOOKUP($A32,'4 Valores Cuantitativos'!$B$5:$E$92,4,0),)))</f>
        <v>0</v>
      </c>
      <c r="G32" s="12"/>
      <c r="H32" s="15" t="str">
        <f>IF(G32="","",IF(G32="A",VLOOKUP($A32,'4 Valores Cuantitativos'!$B$5:$E$92,3,0),IF(G32="B",VLOOKUP($A32,'4 Valores Cuantitativos'!$B$5:$E$92,4,0),)))</f>
        <v/>
      </c>
      <c r="I32" s="7"/>
      <c r="J32" s="127" t="str">
        <f>IF(G32="","",IF(G32="A",VLOOKUP($A32,'Textos Respuesta x Preg.'!$A$4:$D$93,2,0),IF(G32="B",VLOOKUP($A32,'Textos Respuesta x Preg.'!$A$4:$D$93,4,0),)))</f>
        <v/>
      </c>
      <c r="K32" s="107"/>
      <c r="L32" s="159"/>
      <c r="N32" s="156"/>
      <c r="O32" s="122"/>
      <c r="P32" s="153"/>
      <c r="R32" s="82" t="s">
        <v>134</v>
      </c>
      <c r="S32" s="82" t="s">
        <v>116</v>
      </c>
    </row>
    <row r="33" spans="1:19" ht="76.900000000000006" customHeight="1" x14ac:dyDescent="0.3">
      <c r="A33" s="23" t="s">
        <v>13</v>
      </c>
      <c r="B33" s="22" t="s">
        <v>357</v>
      </c>
      <c r="C33" s="106" t="s">
        <v>420</v>
      </c>
      <c r="D33" s="106"/>
      <c r="E33" s="12" t="str">
        <f t="shared" si="1"/>
        <v>A</v>
      </c>
      <c r="F33" s="15">
        <f>IF(E33="","",IF(E33="A",VLOOKUP($A33,'4 Valores Cuantitativos'!$B$5:$E$92,3,0),IF(E33="B",VLOOKUP($A33,'4 Valores Cuantitativos'!$B$5:$E$92,4,0),)))</f>
        <v>0.119047142857143</v>
      </c>
      <c r="G33" s="12"/>
      <c r="H33" s="15" t="str">
        <f>IF(G33="","",IF(G33="A",VLOOKUP($A33,'4 Valores Cuantitativos'!$B$5:$E$92,3,0),IF(G33="B",VLOOKUP($A33,'4 Valores Cuantitativos'!$B$5:$E$92,4,0),)))</f>
        <v/>
      </c>
      <c r="I33" s="7"/>
      <c r="J33" s="7" t="s">
        <v>434</v>
      </c>
      <c r="K33" s="107"/>
      <c r="L33" s="159"/>
      <c r="N33" s="156"/>
      <c r="O33" s="122"/>
      <c r="P33" s="153"/>
      <c r="R33" s="82" t="s">
        <v>134</v>
      </c>
      <c r="S33" s="82" t="s">
        <v>116</v>
      </c>
    </row>
    <row r="34" spans="1:19" ht="78.650000000000006" customHeight="1" x14ac:dyDescent="0.3">
      <c r="A34" s="23" t="s">
        <v>14</v>
      </c>
      <c r="B34" s="22" t="s">
        <v>415</v>
      </c>
      <c r="C34" s="106" t="s">
        <v>420</v>
      </c>
      <c r="D34" s="106"/>
      <c r="E34" s="12" t="str">
        <f t="shared" si="1"/>
        <v>A</v>
      </c>
      <c r="F34" s="15">
        <f>IF(E34="","",IF(E34="A",VLOOKUP($A34,'4 Valores Cuantitativos'!$B$5:$E$92,3,0),IF(E34="B",VLOOKUP($A34,'4 Valores Cuantitativos'!$B$5:$E$92,4,0),)))</f>
        <v>0.119047142857143</v>
      </c>
      <c r="G34" s="12"/>
      <c r="H34" s="15" t="str">
        <f>IF(G34="","",IF(G34="A",VLOOKUP($A34,'4 Valores Cuantitativos'!$B$5:$E$92,3,0),IF(G34="B",VLOOKUP($A34,'4 Valores Cuantitativos'!$B$5:$E$92,4,0),)))</f>
        <v/>
      </c>
      <c r="I34" s="7"/>
      <c r="J34" s="7" t="s">
        <v>433</v>
      </c>
      <c r="K34" s="107"/>
      <c r="L34" s="159"/>
      <c r="N34" s="156"/>
      <c r="O34" s="122"/>
      <c r="P34" s="153"/>
      <c r="R34" s="82" t="s">
        <v>134</v>
      </c>
      <c r="S34" s="82" t="s">
        <v>116</v>
      </c>
    </row>
    <row r="35" spans="1:19" ht="80.5" customHeight="1" x14ac:dyDescent="0.3">
      <c r="A35" s="23" t="s">
        <v>15</v>
      </c>
      <c r="B35" s="22" t="s">
        <v>358</v>
      </c>
      <c r="C35" s="106"/>
      <c r="D35" s="106" t="s">
        <v>420</v>
      </c>
      <c r="E35" s="12" t="str">
        <f t="shared" ref="E35:E38" si="2">IF(C35="X","A",IF(D35="X","B"," "))</f>
        <v>B</v>
      </c>
      <c r="F35" s="15">
        <f>IF(E35="","",IF(E35="A",VLOOKUP($A35,'4 Valores Cuantitativos'!$B$5:$E$92,3,0),IF(E35="B",VLOOKUP($A35,'4 Valores Cuantitativos'!$B$5:$E$92,4,0),)))</f>
        <v>0</v>
      </c>
      <c r="G35" s="12"/>
      <c r="H35" s="15" t="str">
        <f>IF(G35="","",IF(G35="A",VLOOKUP($A35,'4 Valores Cuantitativos'!$B$5:$E$92,3,0),IF(G35="B",VLOOKUP($A35,'4 Valores Cuantitativos'!$B$5:$E$92,4,0),)))</f>
        <v/>
      </c>
      <c r="I35" s="7"/>
      <c r="J35" s="127"/>
      <c r="K35" s="107"/>
      <c r="L35" s="159"/>
      <c r="N35" s="156"/>
      <c r="O35" s="122"/>
      <c r="P35" s="153"/>
      <c r="R35" s="82" t="s">
        <v>134</v>
      </c>
      <c r="S35" s="82" t="s">
        <v>116</v>
      </c>
    </row>
    <row r="36" spans="1:19" ht="75" customHeight="1" x14ac:dyDescent="0.3">
      <c r="A36" s="23" t="s">
        <v>16</v>
      </c>
      <c r="B36" s="22" t="s">
        <v>359</v>
      </c>
      <c r="C36" s="106"/>
      <c r="D36" s="106" t="s">
        <v>420</v>
      </c>
      <c r="E36" s="12" t="str">
        <f t="shared" si="2"/>
        <v>B</v>
      </c>
      <c r="F36" s="15">
        <f>IF(E36="","",IF(E36="A",VLOOKUP($A36,'4 Valores Cuantitativos'!$B$5:$E$92,3,0),IF(E36="B",VLOOKUP($A36,'4 Valores Cuantitativos'!$B$5:$E$92,4,0),)))</f>
        <v>0</v>
      </c>
      <c r="G36" s="12"/>
      <c r="H36" s="15" t="str">
        <f>IF(G36="","",IF(G36="A",VLOOKUP($A36,'4 Valores Cuantitativos'!$B$5:$E$92,3,0),IF(G36="B",VLOOKUP($A36,'4 Valores Cuantitativos'!$B$5:$E$92,4,0),)))</f>
        <v/>
      </c>
      <c r="I36" s="7"/>
      <c r="J36" s="127" t="str">
        <f>IF(G36="","",IF(G36="A",VLOOKUP($A36,'Textos Respuesta x Preg.'!$A$4:$D$93,2,0),IF(G36="B",VLOOKUP($A36,'Textos Respuesta x Preg.'!$A$4:$D$93,4,0),)))</f>
        <v/>
      </c>
      <c r="K36" s="107"/>
      <c r="L36" s="159"/>
      <c r="N36" s="156"/>
      <c r="O36" s="122"/>
      <c r="P36" s="153"/>
      <c r="R36" s="82" t="s">
        <v>134</v>
      </c>
      <c r="S36" s="82" t="s">
        <v>116</v>
      </c>
    </row>
    <row r="37" spans="1:19" ht="75.650000000000006" customHeight="1" x14ac:dyDescent="0.3">
      <c r="A37" s="23" t="s">
        <v>17</v>
      </c>
      <c r="B37" s="22" t="s">
        <v>360</v>
      </c>
      <c r="C37" s="106" t="s">
        <v>420</v>
      </c>
      <c r="D37" s="106"/>
      <c r="E37" s="12" t="str">
        <f t="shared" si="2"/>
        <v>A</v>
      </c>
      <c r="F37" s="15">
        <f>IF(E37="","",IF(E37="A",VLOOKUP($A37,'4 Valores Cuantitativos'!$B$5:$E$92,3,0),IF(E37="B",VLOOKUP($A37,'4 Valores Cuantitativos'!$B$5:$E$92,4,0),)))</f>
        <v>0.119047142857143</v>
      </c>
      <c r="G37" s="12"/>
      <c r="H37" s="15" t="str">
        <f>IF(G37="","",IF(G37="A",VLOOKUP($A37,'4 Valores Cuantitativos'!$B$5:$E$92,3,0),IF(G37="B",VLOOKUP($A37,'4 Valores Cuantitativos'!$B$5:$E$92,4,0),)))</f>
        <v/>
      </c>
      <c r="I37" s="7"/>
      <c r="J37" s="127" t="s">
        <v>421</v>
      </c>
      <c r="K37" s="107"/>
      <c r="L37" s="159"/>
      <c r="N37" s="156"/>
      <c r="O37" s="122"/>
      <c r="P37" s="153"/>
      <c r="R37" s="82" t="s">
        <v>134</v>
      </c>
      <c r="S37" s="82" t="s">
        <v>116</v>
      </c>
    </row>
    <row r="38" spans="1:19" ht="81" customHeight="1" thickBot="1" x14ac:dyDescent="0.35">
      <c r="A38" s="23" t="s">
        <v>18</v>
      </c>
      <c r="B38" s="22" t="s">
        <v>361</v>
      </c>
      <c r="C38" s="106" t="s">
        <v>422</v>
      </c>
      <c r="D38" s="106"/>
      <c r="E38" s="12" t="str">
        <f t="shared" si="2"/>
        <v>A</v>
      </c>
      <c r="F38" s="15">
        <f>IF(E38="","",IF(E38="A",VLOOKUP($A38,'4 Valores Cuantitativos'!$B$5:$E$92,3,0),IF(E38="B",VLOOKUP($A38,'4 Valores Cuantitativos'!$B$5:$E$92,4,0),)))</f>
        <v>0.119047142857143</v>
      </c>
      <c r="G38" s="12"/>
      <c r="H38" s="27" t="str">
        <f>IF(G38="","",IF(G38="A",VLOOKUP($A38,'4 Valores Cuantitativos'!$B$5:$E$92,3,0),IF(G38="B",VLOOKUP($A38,'4 Valores Cuantitativos'!$B$5:$E$92,4,0),)))</f>
        <v/>
      </c>
      <c r="I38" s="28"/>
      <c r="J38" s="131" t="s">
        <v>444</v>
      </c>
      <c r="K38" s="107"/>
      <c r="L38" s="160"/>
      <c r="N38" s="156"/>
      <c r="O38" s="122"/>
      <c r="P38" s="153"/>
      <c r="R38" s="82" t="s">
        <v>134</v>
      </c>
      <c r="S38" s="82" t="s">
        <v>116</v>
      </c>
    </row>
    <row r="39" spans="1:19" ht="18" thickBot="1" x14ac:dyDescent="0.35">
      <c r="A39" s="18"/>
      <c r="B39" s="19" t="s">
        <v>19</v>
      </c>
      <c r="C39" s="101"/>
      <c r="D39" s="101"/>
      <c r="E39" s="101"/>
      <c r="F39" s="101"/>
      <c r="G39" s="30"/>
      <c r="H39" s="30"/>
      <c r="I39" s="32"/>
      <c r="J39" s="84"/>
      <c r="K39" s="107"/>
      <c r="L39" s="19" t="s">
        <v>19</v>
      </c>
      <c r="N39" s="156"/>
      <c r="O39" s="122"/>
      <c r="P39" s="153"/>
      <c r="R39" s="78"/>
      <c r="S39" s="78"/>
    </row>
    <row r="40" spans="1:19" ht="76.900000000000006" customHeight="1" x14ac:dyDescent="0.3">
      <c r="A40" s="23">
        <v>1.1100000000000001</v>
      </c>
      <c r="B40" s="22" t="s">
        <v>362</v>
      </c>
      <c r="C40" s="106" t="s">
        <v>420</v>
      </c>
      <c r="D40" s="106"/>
      <c r="E40" s="12" t="str">
        <f t="shared" ref="E40:E47" si="3">IF(C40="X","A",IF(D40="X","B"," "))</f>
        <v>A</v>
      </c>
      <c r="F40" s="15">
        <f>IF(E40="","",IF(E40="A",VLOOKUP($A40,'4 Valores Cuantitativos'!$B$5:$E$92,3,0),IF(E40="B",VLOOKUP($A40,'4 Valores Cuantitativos'!$B$5:$E$92,4,0),)))</f>
        <v>0.83330000000000004</v>
      </c>
      <c r="G40" s="12"/>
      <c r="H40" s="15" t="str">
        <f>IF(G40="","",IF(G40="A",VLOOKUP($A40,'4 Valores Cuantitativos'!$B$5:$E$92,3,0),IF(G40="B",VLOOKUP($A40,'4 Valores Cuantitativos'!$B$5:$E$92,4,0),)))</f>
        <v/>
      </c>
      <c r="I40" s="7"/>
      <c r="J40" s="132" t="s">
        <v>435</v>
      </c>
      <c r="K40" s="107"/>
      <c r="L40" s="158" t="e">
        <f>VLOOKUP(#REF!,acprincipio4,3)</f>
        <v>#REF!</v>
      </c>
      <c r="N40" s="156"/>
      <c r="O40" s="122"/>
      <c r="P40" s="153"/>
      <c r="R40" s="81" t="s">
        <v>135</v>
      </c>
      <c r="S40" s="82" t="s">
        <v>136</v>
      </c>
    </row>
    <row r="41" spans="1:19" ht="65.5" customHeight="1" x14ac:dyDescent="0.3">
      <c r="A41" s="23">
        <v>1.1200000000000001</v>
      </c>
      <c r="B41" s="22" t="s">
        <v>363</v>
      </c>
      <c r="C41" s="106" t="s">
        <v>420</v>
      </c>
      <c r="D41" s="106"/>
      <c r="E41" s="12" t="str">
        <f t="shared" si="3"/>
        <v>A</v>
      </c>
      <c r="F41" s="15">
        <f>IF(E41="","",IF(E41="A",VLOOKUP($A41,'4 Valores Cuantitativos'!$B$5:$E$92,3,0),IF(E41="B",VLOOKUP($A41,'4 Valores Cuantitativos'!$B$5:$E$92,4,0),)))</f>
        <v>0.83330000000000004</v>
      </c>
      <c r="G41" s="12"/>
      <c r="H41" s="15" t="str">
        <f>IF(G41="","",IF(G41="A",VLOOKUP($A41,'4 Valores Cuantitativos'!$B$5:$E$92,3,0),IF(G41="B",VLOOKUP($A41,'4 Valores Cuantitativos'!$B$5:$E$92,4,0),)))</f>
        <v/>
      </c>
      <c r="I41" s="7"/>
      <c r="J41" s="127" t="s">
        <v>436</v>
      </c>
      <c r="K41" s="107"/>
      <c r="L41" s="159"/>
      <c r="N41" s="156"/>
      <c r="O41" s="122"/>
      <c r="P41" s="153"/>
      <c r="R41" s="81" t="s">
        <v>137</v>
      </c>
      <c r="S41" s="82" t="s">
        <v>138</v>
      </c>
    </row>
    <row r="42" spans="1:19" ht="61.15" customHeight="1" x14ac:dyDescent="0.3">
      <c r="A42" s="23" t="s">
        <v>20</v>
      </c>
      <c r="B42" s="22" t="s">
        <v>364</v>
      </c>
      <c r="C42" s="106" t="s">
        <v>420</v>
      </c>
      <c r="D42" s="106"/>
      <c r="E42" s="12" t="str">
        <f t="shared" si="3"/>
        <v>A</v>
      </c>
      <c r="F42" s="15">
        <f>IF(E42="","",IF(E42="A",VLOOKUP($A42,'4 Valores Cuantitativos'!$B$5:$E$92,3,0),IF(E42="B",VLOOKUP($A42,'4 Valores Cuantitativos'!$B$5:$E$92,4,0),)))</f>
        <v>0.83330000000000004</v>
      </c>
      <c r="G42" s="12"/>
      <c r="H42" s="15" t="str">
        <f>IF(G42="","",IF(G42="A",VLOOKUP($A42,'4 Valores Cuantitativos'!$B$5:$E$92,3,0),IF(G42="B",VLOOKUP($A42,'4 Valores Cuantitativos'!$B$5:$E$92,4,0),)))</f>
        <v/>
      </c>
      <c r="I42" s="7"/>
      <c r="J42" s="127" t="s">
        <v>436</v>
      </c>
      <c r="K42" s="107"/>
      <c r="L42" s="159"/>
      <c r="N42" s="156"/>
      <c r="O42" s="122"/>
      <c r="P42" s="153"/>
      <c r="R42" s="81" t="s">
        <v>139</v>
      </c>
      <c r="S42" s="82" t="s">
        <v>116</v>
      </c>
    </row>
    <row r="43" spans="1:19" ht="67.150000000000006" customHeight="1" x14ac:dyDescent="0.3">
      <c r="A43" s="23" t="s">
        <v>21</v>
      </c>
      <c r="B43" s="22" t="s">
        <v>365</v>
      </c>
      <c r="C43" s="106" t="s">
        <v>420</v>
      </c>
      <c r="D43" s="106"/>
      <c r="E43" s="12" t="str">
        <f t="shared" si="3"/>
        <v>A</v>
      </c>
      <c r="F43" s="15">
        <f>IF(E43="","",IF(E43="A",VLOOKUP($A43,'4 Valores Cuantitativos'!$B$5:$E$92,3,0),IF(E43="B",VLOOKUP($A43,'4 Valores Cuantitativos'!$B$5:$E$92,4,0),)))</f>
        <v>0.83330000000000004</v>
      </c>
      <c r="G43" s="12"/>
      <c r="H43" s="15" t="str">
        <f>IF(G43="","",IF(G43="A",VLOOKUP($A43,'4 Valores Cuantitativos'!$B$5:$E$92,3,0),IF(G43="B",VLOOKUP($A43,'4 Valores Cuantitativos'!$B$5:$E$92,4,0),)))</f>
        <v/>
      </c>
      <c r="I43" s="7"/>
      <c r="J43" s="127" t="s">
        <v>436</v>
      </c>
      <c r="K43" s="107"/>
      <c r="L43" s="159"/>
      <c r="N43" s="156"/>
      <c r="O43" s="122"/>
      <c r="P43" s="153"/>
      <c r="R43" s="81" t="s">
        <v>139</v>
      </c>
      <c r="S43" s="82" t="s">
        <v>116</v>
      </c>
    </row>
    <row r="44" spans="1:19" ht="76.900000000000006" customHeight="1" x14ac:dyDescent="0.3">
      <c r="A44" s="23" t="s">
        <v>22</v>
      </c>
      <c r="B44" s="22" t="s">
        <v>366</v>
      </c>
      <c r="C44" s="106" t="s">
        <v>420</v>
      </c>
      <c r="D44" s="106"/>
      <c r="E44" s="12" t="str">
        <f t="shared" si="3"/>
        <v>A</v>
      </c>
      <c r="F44" s="15">
        <f>IF(E44="","",IF(E44="A",VLOOKUP($A44,'4 Valores Cuantitativos'!$B$5:$E$92,3,0),IF(E44="B",VLOOKUP($A44,'4 Valores Cuantitativos'!$B$5:$E$92,4,0),)))</f>
        <v>0.41665000000000002</v>
      </c>
      <c r="G44" s="12"/>
      <c r="H44" s="15" t="str">
        <f>IF(G44="","",IF(G44="A",VLOOKUP($A44,'4 Valores Cuantitativos'!$B$5:$E$92,3,0),IF(G44="B",VLOOKUP($A44,'4 Valores Cuantitativos'!$B$5:$E$92,4,0),)))</f>
        <v/>
      </c>
      <c r="I44" s="7"/>
      <c r="J44" s="127" t="s">
        <v>436</v>
      </c>
      <c r="K44" s="107"/>
      <c r="L44" s="159"/>
      <c r="N44" s="156"/>
      <c r="O44" s="122"/>
      <c r="P44" s="153"/>
      <c r="R44" s="81" t="s">
        <v>140</v>
      </c>
      <c r="S44" s="82" t="s">
        <v>116</v>
      </c>
    </row>
    <row r="45" spans="1:19" ht="67.150000000000006" customHeight="1" x14ac:dyDescent="0.3">
      <c r="A45" s="23" t="s">
        <v>23</v>
      </c>
      <c r="B45" s="22" t="s">
        <v>367</v>
      </c>
      <c r="C45" s="106" t="s">
        <v>420</v>
      </c>
      <c r="D45" s="106"/>
      <c r="E45" s="12" t="str">
        <f t="shared" si="3"/>
        <v>A</v>
      </c>
      <c r="F45" s="15">
        <f>IF(E45="","",IF(E45="A",VLOOKUP($A45,'4 Valores Cuantitativos'!$B$5:$E$92,3,0),IF(E45="B",VLOOKUP($A45,'4 Valores Cuantitativos'!$B$5:$E$92,4,0),)))</f>
        <v>0.41665000000000002</v>
      </c>
      <c r="G45" s="12"/>
      <c r="H45" s="15" t="str">
        <f>IF(G45="","",IF(G45="A",VLOOKUP($A45,'4 Valores Cuantitativos'!$B$5:$E$92,3,0),IF(G45="B",VLOOKUP($A45,'4 Valores Cuantitativos'!$B$5:$E$92,4,0),)))</f>
        <v/>
      </c>
      <c r="I45" s="7"/>
      <c r="J45" s="127" t="s">
        <v>436</v>
      </c>
      <c r="K45" s="107"/>
      <c r="L45" s="159"/>
      <c r="N45" s="156"/>
      <c r="O45" s="122"/>
      <c r="P45" s="153"/>
      <c r="R45" s="81" t="s">
        <v>140</v>
      </c>
      <c r="S45" s="82" t="s">
        <v>116</v>
      </c>
    </row>
    <row r="46" spans="1:19" ht="66.650000000000006" customHeight="1" x14ac:dyDescent="0.3">
      <c r="A46" s="23" t="s">
        <v>24</v>
      </c>
      <c r="B46" s="22" t="s">
        <v>368</v>
      </c>
      <c r="C46" s="106" t="s">
        <v>420</v>
      </c>
      <c r="D46" s="106"/>
      <c r="E46" s="12" t="str">
        <f t="shared" si="3"/>
        <v>A</v>
      </c>
      <c r="F46" s="15">
        <f>IF(E46="","",IF(E46="A",VLOOKUP($A46,'4 Valores Cuantitativos'!$B$5:$E$92,3,0),IF(E46="B",VLOOKUP($A46,'4 Valores Cuantitativos'!$B$5:$E$92,4,0),)))</f>
        <v>0.41665000000000002</v>
      </c>
      <c r="G46" s="12"/>
      <c r="H46" s="15" t="str">
        <f>IF(G46="","",IF(G46="A",VLOOKUP($A46,'4 Valores Cuantitativos'!$B$5:$E$92,3,0),IF(G46="B",VLOOKUP($A46,'4 Valores Cuantitativos'!$B$5:$E$92,4,0),)))</f>
        <v/>
      </c>
      <c r="I46" s="7"/>
      <c r="J46" s="127" t="s">
        <v>436</v>
      </c>
      <c r="K46" s="107"/>
      <c r="L46" s="159"/>
      <c r="N46" s="156"/>
      <c r="O46" s="122"/>
      <c r="P46" s="153"/>
      <c r="R46" s="81" t="s">
        <v>140</v>
      </c>
      <c r="S46" s="82" t="s">
        <v>116</v>
      </c>
    </row>
    <row r="47" spans="1:19" ht="66" customHeight="1" thickBot="1" x14ac:dyDescent="0.35">
      <c r="A47" s="23" t="s">
        <v>25</v>
      </c>
      <c r="B47" s="22" t="s">
        <v>369</v>
      </c>
      <c r="C47" s="106"/>
      <c r="D47" s="106" t="s">
        <v>420</v>
      </c>
      <c r="E47" s="12" t="str">
        <f t="shared" si="3"/>
        <v>B</v>
      </c>
      <c r="F47" s="15">
        <f>IF(E47="","",IF(E47="A",VLOOKUP($A47,'4 Valores Cuantitativos'!$B$5:$E$92,3,0),IF(E47="B",VLOOKUP($A47,'4 Valores Cuantitativos'!$B$5:$E$92,4,0),)))</f>
        <v>0</v>
      </c>
      <c r="G47" s="12"/>
      <c r="H47" s="27" t="str">
        <f>IF(G47="","",IF(G47="A",VLOOKUP($A47,'4 Valores Cuantitativos'!$B$5:$E$92,3,0),IF(G47="B",VLOOKUP($A47,'4 Valores Cuantitativos'!$B$5:$E$92,4,0),)))</f>
        <v/>
      </c>
      <c r="I47" s="28"/>
      <c r="J47" s="86" t="str">
        <f>IF(G47="","",IF(G47="A",VLOOKUP($A47,'Textos Respuesta x Preg.'!$A$4:$D$93,2,0),IF(G47="B",VLOOKUP($A47,'Textos Respuesta x Preg.'!$A$4:$D$93,4,0),)))</f>
        <v/>
      </c>
      <c r="K47" s="107"/>
      <c r="L47" s="160"/>
      <c r="N47" s="156"/>
      <c r="O47" s="122"/>
      <c r="P47" s="153"/>
      <c r="R47" s="81" t="s">
        <v>140</v>
      </c>
      <c r="S47" s="82" t="s">
        <v>116</v>
      </c>
    </row>
    <row r="48" spans="1:19" ht="18" thickBot="1" x14ac:dyDescent="0.35">
      <c r="A48" s="20"/>
      <c r="B48" s="19" t="s">
        <v>210</v>
      </c>
      <c r="C48" s="101"/>
      <c r="D48" s="101"/>
      <c r="E48" s="101"/>
      <c r="F48" s="101"/>
      <c r="G48" s="30"/>
      <c r="H48" s="30"/>
      <c r="I48" s="31"/>
      <c r="J48" s="87"/>
      <c r="K48" s="107"/>
      <c r="L48" s="19" t="s">
        <v>210</v>
      </c>
      <c r="N48" s="156"/>
      <c r="O48" s="122"/>
      <c r="P48" s="153"/>
      <c r="R48" s="78"/>
      <c r="S48" s="78"/>
    </row>
    <row r="49" spans="1:19" ht="112" x14ac:dyDescent="0.3">
      <c r="A49" s="23">
        <v>1.1499999999999999</v>
      </c>
      <c r="B49" s="22" t="s">
        <v>410</v>
      </c>
      <c r="C49" s="106" t="s">
        <v>422</v>
      </c>
      <c r="D49" s="106"/>
      <c r="E49" s="12" t="str">
        <f>IF(C49="X","A",IF(D49="X","B"," "))</f>
        <v>A</v>
      </c>
      <c r="F49" s="15">
        <f>IF(E49="","",IF(E49="A",VLOOKUP($A49,'4 Valores Cuantitativos'!$B$5:$E$92,3,0),IF(E49="B",VLOOKUP($A49,'4 Valores Cuantitativos'!$B$5:$E$92,4,0),)))</f>
        <v>0.83330000000000004</v>
      </c>
      <c r="G49" s="12"/>
      <c r="H49" s="15" t="str">
        <f>IF(G49="","",IF(G49="A",VLOOKUP($A49,'4 Valores Cuantitativos'!$B$5:$E$92,3,0),IF(G49="B",VLOOKUP($A49,'4 Valores Cuantitativos'!$B$5:$E$92,4,0),)))</f>
        <v/>
      </c>
      <c r="I49" s="7"/>
      <c r="J49" s="131" t="s">
        <v>424</v>
      </c>
      <c r="K49" s="107"/>
      <c r="L49" s="158" t="e">
        <f>VLOOKUP(#REF!,acprincipio5,3)</f>
        <v>#REF!</v>
      </c>
      <c r="N49" s="156"/>
      <c r="O49" s="122"/>
      <c r="P49" s="153"/>
      <c r="R49" s="81" t="s">
        <v>141</v>
      </c>
      <c r="S49" s="82" t="s">
        <v>142</v>
      </c>
    </row>
    <row r="50" spans="1:19" ht="70" x14ac:dyDescent="0.3">
      <c r="A50" s="23">
        <v>1.1599999999999999</v>
      </c>
      <c r="B50" s="22" t="s">
        <v>411</v>
      </c>
      <c r="C50" s="106" t="s">
        <v>420</v>
      </c>
      <c r="D50" s="106"/>
      <c r="E50" s="12" t="str">
        <f>IF(C50="X","A",IF(D50="X","B"," "))</f>
        <v>A</v>
      </c>
      <c r="F50" s="15">
        <f>IF(E50="","",IF(E50="A",VLOOKUP($A50,'4 Valores Cuantitativos'!$B$5:$E$92,3,0),IF(E50="B",VLOOKUP($A50,'4 Valores Cuantitativos'!$B$5:$E$92,4,0),)))</f>
        <v>0.83330000000000004</v>
      </c>
      <c r="G50" s="12"/>
      <c r="H50" s="15" t="str">
        <f>IF(G50="","",IF(G50="A",VLOOKUP($A50,'4 Valores Cuantitativos'!$B$5:$E$92,3,0),IF(G50="B",VLOOKUP($A50,'4 Valores Cuantitativos'!$B$5:$E$92,4,0),)))</f>
        <v/>
      </c>
      <c r="I50" s="7"/>
      <c r="J50" s="85" t="s">
        <v>436</v>
      </c>
      <c r="K50" s="107"/>
      <c r="L50" s="159"/>
      <c r="N50" s="156"/>
      <c r="O50" s="122"/>
      <c r="P50" s="153"/>
      <c r="R50" s="81" t="s">
        <v>143</v>
      </c>
      <c r="S50" s="82" t="s">
        <v>144</v>
      </c>
    </row>
    <row r="51" spans="1:19" ht="80.5" customHeight="1" x14ac:dyDescent="0.3">
      <c r="A51" s="23">
        <v>1.17</v>
      </c>
      <c r="B51" s="22" t="s">
        <v>417</v>
      </c>
      <c r="C51" s="106" t="s">
        <v>422</v>
      </c>
      <c r="D51" s="106" t="s">
        <v>420</v>
      </c>
      <c r="E51" s="12" t="str">
        <f>IF(C51="X","A",IF(D51="X","B"," "))</f>
        <v>A</v>
      </c>
      <c r="F51" s="15">
        <f>IF(E51="","",IF(E51="A",VLOOKUP($A51,'4 Valores Cuantitativos'!$B$5:$E$92,3,0),IF(E51="B",VLOOKUP($A51,'4 Valores Cuantitativos'!$B$5:$E$92,4,0),)))</f>
        <v>1.6666000000000001</v>
      </c>
      <c r="G51" s="12"/>
      <c r="H51" s="15" t="str">
        <f>IF(G51="","",IF(G51="A",VLOOKUP($A51,'4 Valores Cuantitativos'!$B$5:$E$92,3,0),IF(G51="B",VLOOKUP($A51,'4 Valores Cuantitativos'!$B$5:$E$92,4,0),)))</f>
        <v/>
      </c>
      <c r="I51" s="7"/>
      <c r="J51" s="133" t="s">
        <v>437</v>
      </c>
      <c r="K51" s="107"/>
      <c r="L51" s="159"/>
      <c r="N51" s="156"/>
      <c r="O51" s="122"/>
      <c r="P51" s="153"/>
      <c r="R51" s="81" t="s">
        <v>145</v>
      </c>
      <c r="S51" s="82" t="s">
        <v>146</v>
      </c>
    </row>
    <row r="52" spans="1:19" ht="70.5" thickBot="1" x14ac:dyDescent="0.35">
      <c r="A52" s="23">
        <v>1.18</v>
      </c>
      <c r="B52" s="22" t="s">
        <v>370</v>
      </c>
      <c r="C52" s="106" t="s">
        <v>420</v>
      </c>
      <c r="D52" s="106"/>
      <c r="E52" s="12" t="str">
        <f>IF(C52="X","A",IF(D52="X","B"," "))</f>
        <v>A</v>
      </c>
      <c r="F52" s="15">
        <f>IF(E52="","",IF(E52="A",VLOOKUP($A52,'4 Valores Cuantitativos'!$B$5:$E$92,3,0),IF(E52="B",VLOOKUP($A52,'4 Valores Cuantitativos'!$B$5:$E$92,4,0),)))</f>
        <v>0.83330000000000004</v>
      </c>
      <c r="G52" s="12"/>
      <c r="H52" s="27" t="str">
        <f>IF(G52="","",IF(G52="A",VLOOKUP($A52,'4 Valores Cuantitativos'!$B$5:$E$92,3,0),IF(G52="B",VLOOKUP($A52,'4 Valores Cuantitativos'!$B$5:$E$92,4,0),)))</f>
        <v/>
      </c>
      <c r="I52" s="28"/>
      <c r="J52" s="134" t="s">
        <v>438</v>
      </c>
      <c r="K52" s="107"/>
      <c r="L52" s="162"/>
      <c r="N52" s="157"/>
      <c r="O52" s="122"/>
      <c r="P52" s="153"/>
      <c r="R52" s="81" t="s">
        <v>147</v>
      </c>
      <c r="S52" s="82" t="s">
        <v>148</v>
      </c>
    </row>
    <row r="53" spans="1:19" s="6" customFormat="1" ht="18" thickBot="1" x14ac:dyDescent="0.35">
      <c r="A53" s="137" t="s">
        <v>62</v>
      </c>
      <c r="B53" s="138"/>
      <c r="C53" s="124"/>
      <c r="D53" s="124"/>
      <c r="E53" s="139">
        <f>SUM(F55:F72)</f>
        <v>12.65</v>
      </c>
      <c r="F53" s="140"/>
      <c r="G53" s="139">
        <f>SUM(H55:H72)</f>
        <v>0</v>
      </c>
      <c r="H53" s="140"/>
      <c r="I53" s="33"/>
      <c r="J53" s="88"/>
      <c r="K53" s="107"/>
      <c r="L53" s="109"/>
      <c r="M53" s="89"/>
      <c r="N53" s="121"/>
      <c r="O53" s="89"/>
      <c r="P53" s="153"/>
      <c r="Q53" s="89"/>
      <c r="R53" s="90"/>
      <c r="S53" s="90"/>
    </row>
    <row r="54" spans="1:19" s="6" customFormat="1" ht="18" thickBot="1" x14ac:dyDescent="0.35">
      <c r="A54" s="20"/>
      <c r="B54" s="19" t="s">
        <v>334</v>
      </c>
      <c r="C54" s="101"/>
      <c r="D54" s="101"/>
      <c r="E54" s="101"/>
      <c r="F54" s="101"/>
      <c r="G54" s="30"/>
      <c r="H54" s="30"/>
      <c r="I54" s="31"/>
      <c r="J54" s="87"/>
      <c r="K54" s="107"/>
      <c r="L54" s="19" t="s">
        <v>211</v>
      </c>
      <c r="M54" s="89"/>
      <c r="N54" s="155" t="e">
        <f>VLOOKUP(#REF!,administraciónderiesgos,3)</f>
        <v>#REF!</v>
      </c>
      <c r="O54" s="122"/>
      <c r="P54" s="153"/>
      <c r="Q54" s="89"/>
      <c r="R54" s="91"/>
      <c r="S54" s="91"/>
    </row>
    <row r="55" spans="1:19" ht="66.650000000000006" customHeight="1" x14ac:dyDescent="0.3">
      <c r="A55" s="23">
        <v>2.1</v>
      </c>
      <c r="B55" s="22" t="s">
        <v>371</v>
      </c>
      <c r="C55" s="106" t="s">
        <v>420</v>
      </c>
      <c r="D55" s="106"/>
      <c r="E55" s="12" t="str">
        <f t="shared" ref="E55:E60" si="4">IF(C55="X","A",IF(D55="X","B"," "))</f>
        <v>A</v>
      </c>
      <c r="F55" s="15">
        <f>IF(E55="","",IF(E55="A",VLOOKUP($A55,'4 Valores Cuantitativos'!$B$5:$E$92,3,0),IF(E55="B",VLOOKUP($A55,'4 Valores Cuantitativos'!$B$5:$E$92,4,0),)))</f>
        <v>2.11</v>
      </c>
      <c r="G55" s="12"/>
      <c r="H55" s="15" t="str">
        <f>IF(G55="","",IF(G55="A",VLOOKUP($A55,'4 Valores Cuantitativos'!$B$5:$E$92,3,0),IF(G55="B",VLOOKUP($A55,'4 Valores Cuantitativos'!$B$5:$E$92,4,0),)))</f>
        <v/>
      </c>
      <c r="I55" s="16"/>
      <c r="J55" s="127" t="s">
        <v>439</v>
      </c>
      <c r="K55" s="107"/>
      <c r="L55" s="144" t="e">
        <f>VLOOKUP(#REF!,arprincipio1,3)</f>
        <v>#REF!</v>
      </c>
      <c r="N55" s="156"/>
      <c r="O55" s="122"/>
      <c r="P55" s="153"/>
      <c r="R55" s="81" t="s">
        <v>149</v>
      </c>
      <c r="S55" s="82" t="s">
        <v>116</v>
      </c>
    </row>
    <row r="56" spans="1:19" ht="63" customHeight="1" x14ac:dyDescent="0.3">
      <c r="A56" s="23">
        <v>2.2000000000000002</v>
      </c>
      <c r="B56" s="22" t="s">
        <v>372</v>
      </c>
      <c r="C56" s="106" t="s">
        <v>420</v>
      </c>
      <c r="D56" s="106"/>
      <c r="E56" s="12" t="str">
        <f t="shared" si="4"/>
        <v>A</v>
      </c>
      <c r="F56" s="15">
        <f>IF(E56="","",IF(E56="A",VLOOKUP($A56,'4 Valores Cuantitativos'!$B$5:$E$92,3,0),IF(E56="B",VLOOKUP($A56,'4 Valores Cuantitativos'!$B$5:$E$92,4,0),)))</f>
        <v>2.11</v>
      </c>
      <c r="G56" s="12"/>
      <c r="H56" s="15" t="str">
        <f>IF(G56="","",IF(G56="A",VLOOKUP($A56,'4 Valores Cuantitativos'!$B$5:$E$92,3,0),IF(G56="B",VLOOKUP($A56,'4 Valores Cuantitativos'!$B$5:$E$92,4,0),)))</f>
        <v/>
      </c>
      <c r="I56" s="17"/>
      <c r="J56" s="127" t="s">
        <v>423</v>
      </c>
      <c r="K56" s="107"/>
      <c r="L56" s="145"/>
      <c r="N56" s="156"/>
      <c r="O56" s="122"/>
      <c r="P56" s="153"/>
      <c r="R56" s="81" t="s">
        <v>150</v>
      </c>
      <c r="S56" s="82" t="s">
        <v>151</v>
      </c>
    </row>
    <row r="57" spans="1:19" ht="56" x14ac:dyDescent="0.3">
      <c r="A57" s="23" t="s">
        <v>26</v>
      </c>
      <c r="B57" s="22" t="s">
        <v>418</v>
      </c>
      <c r="C57" s="106"/>
      <c r="D57" s="106"/>
      <c r="E57" s="12" t="str">
        <f t="shared" si="4"/>
        <v xml:space="preserve"> </v>
      </c>
      <c r="F57" s="15">
        <f>IF(E57="","",IF(E57="A",VLOOKUP($A57,'4 Valores Cuantitativos'!$B$5:$E$92,3,0),IF(E57="B",VLOOKUP($A57,'4 Valores Cuantitativos'!$B$5:$E$92,4,0),)))</f>
        <v>0</v>
      </c>
      <c r="G57" s="12"/>
      <c r="H57" s="15" t="str">
        <f>IF(G57="","",IF(G57="A",VLOOKUP($A57,'4 Valores Cuantitativos'!$B$5:$E$92,3,0),IF(G57="B",VLOOKUP($A57,'4 Valores Cuantitativos'!$B$5:$E$92,4,0),)))</f>
        <v/>
      </c>
      <c r="I57" s="17"/>
      <c r="J57" s="127" t="str">
        <f>IF(G57="","",IF(G57="A",VLOOKUP($A57,'Textos Respuesta x Preg.'!$A$4:$D$93,2,0),IF(G57="B",VLOOKUP($A57,'Textos Respuesta x Preg.'!$A$4:$D$93,4,0),)))</f>
        <v/>
      </c>
      <c r="K57" s="107"/>
      <c r="L57" s="145"/>
      <c r="N57" s="156"/>
      <c r="O57" s="122"/>
      <c r="P57" s="153"/>
      <c r="R57" s="82" t="s">
        <v>152</v>
      </c>
      <c r="S57" s="82" t="s">
        <v>119</v>
      </c>
    </row>
    <row r="58" spans="1:19" ht="63" customHeight="1" x14ac:dyDescent="0.3">
      <c r="A58" s="23" t="s">
        <v>27</v>
      </c>
      <c r="B58" s="22" t="s">
        <v>373</v>
      </c>
      <c r="C58" s="106"/>
      <c r="D58" s="106"/>
      <c r="E58" s="12" t="str">
        <f t="shared" si="4"/>
        <v xml:space="preserve"> </v>
      </c>
      <c r="F58" s="15">
        <f>IF(E58="","",IF(E58="A",VLOOKUP($A58,'4 Valores Cuantitativos'!$B$5:$E$92,3,0),IF(E58="B",VLOOKUP($A58,'4 Valores Cuantitativos'!$B$5:$E$92,4,0),)))</f>
        <v>0</v>
      </c>
      <c r="G58" s="12"/>
      <c r="H58" s="15" t="str">
        <f>IF(G58="","",IF(G58="A",VLOOKUP($A58,'4 Valores Cuantitativos'!$B$5:$E$92,3,0),IF(G58="B",VLOOKUP($A58,'4 Valores Cuantitativos'!$B$5:$E$92,4,0),)))</f>
        <v/>
      </c>
      <c r="I58" s="17"/>
      <c r="J58" s="127" t="str">
        <f>IF(G58="","",IF(G58="A",VLOOKUP($A58,'Textos Respuesta x Preg.'!$A$4:$D$93,2,0),IF(G58="B",VLOOKUP($A58,'Textos Respuesta x Preg.'!$A$4:$D$93,4,0),)))</f>
        <v/>
      </c>
      <c r="K58" s="107"/>
      <c r="L58" s="145"/>
      <c r="N58" s="156"/>
      <c r="O58" s="122"/>
      <c r="P58" s="153"/>
      <c r="R58" s="82" t="s">
        <v>153</v>
      </c>
      <c r="S58" s="82" t="s">
        <v>119</v>
      </c>
    </row>
    <row r="59" spans="1:19" ht="70" x14ac:dyDescent="0.3">
      <c r="A59" s="23">
        <v>2.4</v>
      </c>
      <c r="B59" s="22" t="s">
        <v>374</v>
      </c>
      <c r="C59" s="106" t="s">
        <v>420</v>
      </c>
      <c r="D59" s="106"/>
      <c r="E59" s="12" t="str">
        <f t="shared" si="4"/>
        <v>A</v>
      </c>
      <c r="F59" s="15">
        <f>IF(E59="","",IF(E59="A",VLOOKUP($A59,'4 Valores Cuantitativos'!$B$5:$E$92,3,0),IF(E59="B",VLOOKUP($A59,'4 Valores Cuantitativos'!$B$5:$E$92,4,0),)))</f>
        <v>2.11</v>
      </c>
      <c r="G59" s="12"/>
      <c r="H59" s="15" t="str">
        <f>IF(G59="","",IF(G59="A",VLOOKUP($A59,'4 Valores Cuantitativos'!$B$5:$E$92,3,0),IF(G59="B",VLOOKUP($A59,'4 Valores Cuantitativos'!$B$5:$E$92,4,0),)))</f>
        <v/>
      </c>
      <c r="I59" s="17"/>
      <c r="J59" s="127" t="s">
        <v>440</v>
      </c>
      <c r="K59" s="107"/>
      <c r="L59" s="145"/>
      <c r="N59" s="156"/>
      <c r="O59" s="122"/>
      <c r="P59" s="153"/>
      <c r="R59" s="81" t="s">
        <v>154</v>
      </c>
      <c r="S59" s="82" t="s">
        <v>155</v>
      </c>
    </row>
    <row r="60" spans="1:19" ht="79.150000000000006" customHeight="1" thickBot="1" x14ac:dyDescent="0.35">
      <c r="A60" s="23">
        <v>2.5</v>
      </c>
      <c r="B60" s="22" t="s">
        <v>375</v>
      </c>
      <c r="C60" s="106" t="s">
        <v>420</v>
      </c>
      <c r="D60" s="106"/>
      <c r="E60" s="12" t="str">
        <f t="shared" si="4"/>
        <v>A</v>
      </c>
      <c r="F60" s="15">
        <f>IF(E60="","",IF(E60="A",VLOOKUP($A60,'4 Valores Cuantitativos'!$B$5:$E$92,3,0),IF(E60="B",VLOOKUP($A60,'4 Valores Cuantitativos'!$B$5:$E$92,4,0),)))</f>
        <v>1.05</v>
      </c>
      <c r="G60" s="12"/>
      <c r="H60" s="27" t="str">
        <f>IF(G60="","",IF(G60="A",VLOOKUP($A60,'4 Valores Cuantitativos'!$B$5:$E$92,3,0),IF(G60="B",VLOOKUP($A60,'4 Valores Cuantitativos'!$B$5:$E$92,4,0),)))</f>
        <v/>
      </c>
      <c r="I60" s="29"/>
      <c r="J60" s="126" t="s">
        <v>425</v>
      </c>
      <c r="K60" s="107"/>
      <c r="L60" s="146"/>
      <c r="N60" s="156"/>
      <c r="O60" s="122"/>
      <c r="P60" s="153"/>
      <c r="R60" s="81" t="s">
        <v>156</v>
      </c>
      <c r="S60" s="82" t="s">
        <v>157</v>
      </c>
    </row>
    <row r="61" spans="1:19" ht="35.5" thickBot="1" x14ac:dyDescent="0.35">
      <c r="A61" s="18"/>
      <c r="B61" s="19" t="s">
        <v>416</v>
      </c>
      <c r="C61" s="101"/>
      <c r="D61" s="101"/>
      <c r="E61" s="101"/>
      <c r="F61" s="101"/>
      <c r="G61" s="32"/>
      <c r="H61" s="32"/>
      <c r="I61" s="32"/>
      <c r="J61" s="84"/>
      <c r="K61" s="107"/>
      <c r="L61" s="19" t="s">
        <v>212</v>
      </c>
      <c r="N61" s="156"/>
      <c r="O61" s="122"/>
      <c r="P61" s="153"/>
      <c r="R61" s="78"/>
      <c r="S61" s="78"/>
    </row>
    <row r="62" spans="1:19" ht="98" x14ac:dyDescent="0.3">
      <c r="A62" s="23">
        <v>2.6</v>
      </c>
      <c r="B62" s="22" t="s">
        <v>376</v>
      </c>
      <c r="C62" s="106" t="s">
        <v>420</v>
      </c>
      <c r="D62" s="106"/>
      <c r="E62" s="12" t="str">
        <f t="shared" ref="E62:E69" si="5">IF(C62="X","A",IF(D62="X","B"," "))</f>
        <v>A</v>
      </c>
      <c r="F62" s="15">
        <f>IF(E62="","",IF(E62="A",VLOOKUP($A62,'4 Valores Cuantitativos'!$B$5:$E$92,3,0),IF(E62="B",VLOOKUP($A62,'4 Valores Cuantitativos'!$B$5:$E$92,4,0),)))</f>
        <v>2.11</v>
      </c>
      <c r="G62" s="12"/>
      <c r="H62" s="15" t="str">
        <f>IF(G62="","",IF(G62="A",VLOOKUP($A62,'4 Valores Cuantitativos'!$B$5:$E$92,3,0),IF(G62="B",VLOOKUP($A62,'4 Valores Cuantitativos'!$B$5:$E$92,4,0),)))</f>
        <v/>
      </c>
      <c r="I62" s="16"/>
      <c r="J62" s="127" t="s">
        <v>426</v>
      </c>
      <c r="K62" s="107"/>
      <c r="L62" s="144" t="e">
        <f>VLOOKUP(#REF!,arprincipio2,3)</f>
        <v>#REF!</v>
      </c>
      <c r="N62" s="156"/>
      <c r="O62" s="122"/>
      <c r="P62" s="153"/>
      <c r="R62" s="81" t="s">
        <v>158</v>
      </c>
      <c r="S62" s="82" t="s">
        <v>159</v>
      </c>
    </row>
    <row r="63" spans="1:19" ht="40.9" customHeight="1" x14ac:dyDescent="0.3">
      <c r="A63" s="23" t="s">
        <v>28</v>
      </c>
      <c r="B63" s="22" t="s">
        <v>377</v>
      </c>
      <c r="C63" s="106"/>
      <c r="D63" s="106" t="s">
        <v>420</v>
      </c>
      <c r="E63" s="12" t="str">
        <f t="shared" si="5"/>
        <v>B</v>
      </c>
      <c r="F63" s="15">
        <f>IF(E63="","",IF(E63="A",VLOOKUP($A63,'4 Valores Cuantitativos'!$B$5:$E$92,3,0),IF(E63="B",VLOOKUP($A63,'4 Valores Cuantitativos'!$B$5:$E$92,4,0),)))</f>
        <v>0</v>
      </c>
      <c r="G63" s="12"/>
      <c r="H63" s="15" t="str">
        <f>IF(G63="","",IF(G63="A",VLOOKUP($A63,'4 Valores Cuantitativos'!$B$5:$E$92,3,0),IF(G63="B",VLOOKUP($A63,'4 Valores Cuantitativos'!$B$5:$E$92,4,0),)))</f>
        <v/>
      </c>
      <c r="I63" s="17"/>
      <c r="J63" s="127" t="str">
        <f>IF(G63="","",IF(G63="A",VLOOKUP($A63,'Textos Respuesta x Preg.'!$A$4:$D$93,2,0),IF(G63="B",VLOOKUP($A63,'Textos Respuesta x Preg.'!$A$4:$D$93,4,0),)))</f>
        <v/>
      </c>
      <c r="K63" s="107"/>
      <c r="L63" s="145"/>
      <c r="N63" s="156"/>
      <c r="O63" s="122"/>
      <c r="P63" s="153"/>
      <c r="R63" s="82" t="s">
        <v>160</v>
      </c>
      <c r="S63" s="82" t="s">
        <v>116</v>
      </c>
    </row>
    <row r="64" spans="1:19" ht="63.65" customHeight="1" x14ac:dyDescent="0.3">
      <c r="A64" s="23" t="s">
        <v>29</v>
      </c>
      <c r="B64" s="22" t="s">
        <v>378</v>
      </c>
      <c r="C64" s="106"/>
      <c r="D64" s="106"/>
      <c r="E64" s="12" t="str">
        <f t="shared" si="5"/>
        <v xml:space="preserve"> </v>
      </c>
      <c r="F64" s="15">
        <f>IF(E64="","",IF(E64="A",VLOOKUP($A64,'4 Valores Cuantitativos'!$B$5:$E$92,3,0),IF(E64="B",VLOOKUP($A64,'4 Valores Cuantitativos'!$B$5:$E$92,4,0),)))</f>
        <v>0</v>
      </c>
      <c r="G64" s="12"/>
      <c r="H64" s="15" t="str">
        <f>IF(G64="","",IF(G64="A",VLOOKUP($A64,'4 Valores Cuantitativos'!$B$5:$E$92,3,0),IF(G64="B",VLOOKUP($A64,'4 Valores Cuantitativos'!$B$5:$E$92,4,0),)))</f>
        <v/>
      </c>
      <c r="I64" s="17"/>
      <c r="J64" s="127" t="str">
        <f>IF(G64="","",IF(G64="A",VLOOKUP($A64,'Textos Respuesta x Preg.'!$A$4:$D$93,2,0),IF(G64="B",VLOOKUP($A64,'Textos Respuesta x Preg.'!$A$4:$D$93,4,0),)))</f>
        <v/>
      </c>
      <c r="K64" s="107"/>
      <c r="L64" s="145"/>
      <c r="N64" s="156"/>
      <c r="O64" s="122"/>
      <c r="P64" s="153"/>
      <c r="R64" s="81" t="s">
        <v>161</v>
      </c>
      <c r="S64" s="82" t="s">
        <v>116</v>
      </c>
    </row>
    <row r="65" spans="1:19" ht="136.9" customHeight="1" x14ac:dyDescent="0.3">
      <c r="A65" s="23" t="s">
        <v>30</v>
      </c>
      <c r="B65" s="22" t="s">
        <v>379</v>
      </c>
      <c r="C65" s="106"/>
      <c r="D65" s="106"/>
      <c r="E65" s="12" t="str">
        <f t="shared" si="5"/>
        <v xml:space="preserve"> </v>
      </c>
      <c r="F65" s="15">
        <f>IF(E65="","",IF(E65="A",VLOOKUP($A65,'4 Valores Cuantitativos'!$B$5:$E$92,3,0),IF(E65="B",VLOOKUP($A65,'4 Valores Cuantitativos'!$B$5:$E$92,4,0),)))</f>
        <v>0</v>
      </c>
      <c r="G65" s="12"/>
      <c r="H65" s="15" t="str">
        <f>IF(G65="","",IF(G65="A",VLOOKUP($A65,'4 Valores Cuantitativos'!$B$5:$E$92,3,0),IF(G65="B",VLOOKUP($A65,'4 Valores Cuantitativos'!$B$5:$E$92,4,0),)))</f>
        <v/>
      </c>
      <c r="I65" s="17"/>
      <c r="J65" s="127" t="str">
        <f>IF(G65="","",IF(G65="A",VLOOKUP($A65,'Textos Respuesta x Preg.'!$A$4:$D$93,2,0),IF(G65="B",VLOOKUP($A65,'Textos Respuesta x Preg.'!$A$4:$D$93,4,0),)))</f>
        <v/>
      </c>
      <c r="K65" s="107"/>
      <c r="L65" s="145"/>
      <c r="N65" s="156"/>
      <c r="O65" s="122"/>
      <c r="P65" s="153"/>
      <c r="R65" s="81" t="s">
        <v>161</v>
      </c>
      <c r="S65" s="82" t="s">
        <v>116</v>
      </c>
    </row>
    <row r="66" spans="1:19" ht="189.65" customHeight="1" x14ac:dyDescent="0.3">
      <c r="A66" s="23">
        <v>2.8</v>
      </c>
      <c r="B66" s="22" t="s">
        <v>412</v>
      </c>
      <c r="C66" s="106"/>
      <c r="D66" s="106"/>
      <c r="E66" s="12" t="str">
        <f t="shared" si="5"/>
        <v xml:space="preserve"> </v>
      </c>
      <c r="F66" s="15">
        <f>IF(E66="","",IF(E66="A",VLOOKUP($A66,'4 Valores Cuantitativos'!$B$5:$E$92,3,0),IF(E66="B",VLOOKUP($A66,'4 Valores Cuantitativos'!$B$5:$E$92,4,0),)))</f>
        <v>0</v>
      </c>
      <c r="G66" s="12"/>
      <c r="H66" s="15" t="str">
        <f>IF(G66="","",IF(G66="A",VLOOKUP($A66,'4 Valores Cuantitativos'!$B$5:$E$92,3,0),IF(G66="B",VLOOKUP($A66,'4 Valores Cuantitativos'!$B$5:$E$92,4,0),)))</f>
        <v/>
      </c>
      <c r="I66" s="17"/>
      <c r="J66" s="127" t="str">
        <f>IF(G66="","",IF(G66="A",VLOOKUP($A66,'Textos Respuesta x Preg.'!$A$4:$D$93,2,0),IF(G66="B",VLOOKUP($A66,'Textos Respuesta x Preg.'!$A$4:$D$93,4,0),)))</f>
        <v/>
      </c>
      <c r="K66" s="107"/>
      <c r="L66" s="145"/>
      <c r="N66" s="156"/>
      <c r="O66" s="122"/>
      <c r="P66" s="153"/>
      <c r="R66" s="81" t="s">
        <v>162</v>
      </c>
      <c r="S66" s="82" t="s">
        <v>163</v>
      </c>
    </row>
    <row r="67" spans="1:19" ht="75" customHeight="1" x14ac:dyDescent="0.3">
      <c r="A67" s="44">
        <v>2.9</v>
      </c>
      <c r="B67" s="22" t="s">
        <v>380</v>
      </c>
      <c r="C67" s="106"/>
      <c r="D67" s="106"/>
      <c r="E67" s="12" t="str">
        <f t="shared" si="5"/>
        <v xml:space="preserve"> </v>
      </c>
      <c r="F67" s="15">
        <f>IF(E67="","",IF(E67="A",VLOOKUP($A67,'4 Valores Cuantitativos'!$B$5:$E$92,3,0),IF(E67="B",VLOOKUP($A67,'4 Valores Cuantitativos'!$B$5:$E$92,4,0),)))</f>
        <v>0</v>
      </c>
      <c r="G67" s="12"/>
      <c r="H67" s="15" t="str">
        <f>IF(G67="","",IF(G67="A",VLOOKUP($A67,'4 Valores Cuantitativos'!$B$5:$E$92,3,0),IF(G67="B",VLOOKUP($A67,'4 Valores Cuantitativos'!$B$5:$E$92,4,0),)))</f>
        <v/>
      </c>
      <c r="I67" s="17"/>
      <c r="J67" s="127" t="str">
        <f>IF(G67="","",IF(G67="A",VLOOKUP($A67,'Textos Respuesta x Preg.'!$A$4:$D$93,2,0),IF(G67="B",VLOOKUP($A67,'Textos Respuesta x Preg.'!$A$4:$D$93,4,0),)))</f>
        <v/>
      </c>
      <c r="K67" s="107"/>
      <c r="L67" s="145"/>
      <c r="N67" s="156"/>
      <c r="O67" s="122"/>
      <c r="P67" s="153"/>
      <c r="R67" s="81" t="s">
        <v>164</v>
      </c>
      <c r="S67" s="82" t="s">
        <v>116</v>
      </c>
    </row>
    <row r="68" spans="1:19" ht="84" x14ac:dyDescent="0.3">
      <c r="A68" s="23" t="s">
        <v>55</v>
      </c>
      <c r="B68" s="22" t="s">
        <v>381</v>
      </c>
      <c r="C68" s="106"/>
      <c r="D68" s="106"/>
      <c r="E68" s="12" t="str">
        <f t="shared" si="5"/>
        <v xml:space="preserve"> </v>
      </c>
      <c r="F68" s="15">
        <f>IF(E68="","",IF(E68="A",VLOOKUP($A68,'4 Valores Cuantitativos'!$B$5:$E$92,3,0),IF(E68="B",VLOOKUP($A68,'4 Valores Cuantitativos'!$B$5:$E$92,4,0),)))</f>
        <v>0</v>
      </c>
      <c r="G68" s="12"/>
      <c r="H68" s="15" t="str">
        <f>IF(G68="","",IF(G68="A",VLOOKUP($A68,'4 Valores Cuantitativos'!$B$5:$E$92,3,0),IF(G68="B",VLOOKUP($A68,'4 Valores Cuantitativos'!$B$5:$E$92,4,0),)))</f>
        <v/>
      </c>
      <c r="I68" s="17"/>
      <c r="J68" s="127" t="str">
        <f>IF(G68="","",IF(G68="A",VLOOKUP($A68,'Textos Respuesta x Preg.'!$A$4:$D$93,2,0),IF(G68="B",VLOOKUP($A68,'Textos Respuesta x Preg.'!$A$4:$D$93,4,0),)))</f>
        <v/>
      </c>
      <c r="K68" s="107"/>
      <c r="L68" s="145"/>
      <c r="N68" s="156"/>
      <c r="O68" s="122"/>
      <c r="P68" s="153"/>
      <c r="R68" s="81" t="s">
        <v>165</v>
      </c>
      <c r="S68" s="82" t="s">
        <v>116</v>
      </c>
    </row>
    <row r="69" spans="1:19" ht="56.5" thickBot="1" x14ac:dyDescent="0.35">
      <c r="A69" s="23" t="s">
        <v>56</v>
      </c>
      <c r="B69" s="22" t="s">
        <v>336</v>
      </c>
      <c r="C69" s="106"/>
      <c r="D69" s="106"/>
      <c r="E69" s="12" t="str">
        <f t="shared" si="5"/>
        <v xml:space="preserve"> </v>
      </c>
      <c r="F69" s="15">
        <f>IF(E69="","",IF(E69="A",VLOOKUP($A69,'4 Valores Cuantitativos'!$B$5:$E$92,3,0),IF(E69="B",VLOOKUP($A69,'4 Valores Cuantitativos'!$B$5:$E$92,4,0),)))</f>
        <v>0</v>
      </c>
      <c r="G69" s="12"/>
      <c r="H69" s="15" t="str">
        <f>IF(G69="","",IF(G69="A",VLOOKUP($A69,'4 Valores Cuantitativos'!$B$5:$E$92,3,0),IF(G69="B",VLOOKUP($A69,'4 Valores Cuantitativos'!$B$5:$E$92,4,0),)))</f>
        <v/>
      </c>
      <c r="I69" s="17"/>
      <c r="J69" s="127" t="str">
        <f>IF(G69="","",IF(G69="A",VLOOKUP($A69,'Textos Respuesta x Preg.'!$A$4:$D$93,2,0),IF(G69="B",VLOOKUP($A69,'Textos Respuesta x Preg.'!$A$4:$D$93,4,0),)))</f>
        <v/>
      </c>
      <c r="K69" s="107"/>
      <c r="L69" s="146"/>
      <c r="N69" s="156"/>
      <c r="O69" s="122"/>
      <c r="P69" s="153"/>
      <c r="R69" s="81" t="s">
        <v>166</v>
      </c>
      <c r="S69" s="82" t="s">
        <v>116</v>
      </c>
    </row>
    <row r="70" spans="1:19" ht="18" thickBot="1" x14ac:dyDescent="0.35">
      <c r="A70" s="18"/>
      <c r="B70" s="19" t="s">
        <v>64</v>
      </c>
      <c r="C70" s="101"/>
      <c r="D70" s="101"/>
      <c r="E70" s="101"/>
      <c r="F70" s="101"/>
      <c r="G70" s="32"/>
      <c r="H70" s="32"/>
      <c r="I70" s="32"/>
      <c r="J70" s="84"/>
      <c r="K70" s="107"/>
      <c r="L70" s="19" t="s">
        <v>64</v>
      </c>
      <c r="N70" s="156"/>
      <c r="O70" s="122"/>
      <c r="P70" s="153"/>
      <c r="R70" s="78"/>
      <c r="S70" s="78"/>
    </row>
    <row r="71" spans="1:19" ht="91.15" customHeight="1" x14ac:dyDescent="0.3">
      <c r="A71" s="23">
        <v>2.11</v>
      </c>
      <c r="B71" s="22" t="s">
        <v>382</v>
      </c>
      <c r="C71" s="106" t="s">
        <v>420</v>
      </c>
      <c r="D71" s="106"/>
      <c r="E71" s="12" t="str">
        <f>IF(C71="X","A",IF(D71="X","B"," "))</f>
        <v>A</v>
      </c>
      <c r="F71" s="97">
        <f>IF(E71="","",IF(E71="A",VLOOKUP($A71,'4 Valores Cuantitativos'!$B$5:$E$92,3,0),IF(E71="B",VLOOKUP($A71,'4 Valores Cuantitativos'!$B$5:$E$92,4,0),)))</f>
        <v>2.11</v>
      </c>
      <c r="G71" s="12"/>
      <c r="H71" s="45" t="str">
        <f>IF(G71="","",IF(G71="A",VLOOKUP($A71,'4 Valores Cuantitativos'!$B$5:$E$92,3,0),IF(G71="B",VLOOKUP($A71,'4 Valores Cuantitativos'!$B$5:$E$92,4,0),)))</f>
        <v/>
      </c>
      <c r="I71" s="29"/>
      <c r="J71" s="134" t="s">
        <v>442</v>
      </c>
      <c r="K71" s="107"/>
      <c r="L71" s="144" t="e">
        <f>VLOOKUP(#REF!,arprincipio3,3)</f>
        <v>#REF!</v>
      </c>
      <c r="N71" s="156"/>
      <c r="O71" s="122"/>
      <c r="P71" s="153"/>
      <c r="R71" s="81" t="s">
        <v>167</v>
      </c>
      <c r="S71" s="82" t="s">
        <v>116</v>
      </c>
    </row>
    <row r="72" spans="1:19" ht="123" customHeight="1" thickBot="1" x14ac:dyDescent="0.35">
      <c r="A72" s="23">
        <v>2.12</v>
      </c>
      <c r="B72" s="22" t="s">
        <v>383</v>
      </c>
      <c r="C72" s="106" t="s">
        <v>420</v>
      </c>
      <c r="D72" s="106"/>
      <c r="E72" s="12" t="str">
        <f>IF(C72="X","A",IF(D72="X","B"," "))</f>
        <v>A</v>
      </c>
      <c r="F72" s="27">
        <f>IF(E72="","",IF(E72="A",VLOOKUP($A72,'4 Valores Cuantitativos'!$B$5:$E$92,3,0),IF(E72="B",VLOOKUP($A72,'4 Valores Cuantitativos'!$B$5:$E$92,4,0),)))</f>
        <v>1.05</v>
      </c>
      <c r="G72" s="12"/>
      <c r="H72" s="27" t="str">
        <f>IF(G72="","",IF(G72="A",VLOOKUP($A72,'4 Valores Cuantitativos'!$B$5:$E$92,3,0),IF(G72="B",VLOOKUP($A72,'4 Valores Cuantitativos'!$B$5:$E$92,4,0),)))</f>
        <v/>
      </c>
      <c r="I72" s="29"/>
      <c r="J72" s="126" t="s">
        <v>443</v>
      </c>
      <c r="K72" s="107"/>
      <c r="L72" s="147"/>
      <c r="N72" s="157"/>
      <c r="O72" s="122"/>
      <c r="P72" s="153"/>
      <c r="R72" s="81" t="s">
        <v>168</v>
      </c>
      <c r="S72" s="82" t="s">
        <v>116</v>
      </c>
    </row>
    <row r="73" spans="1:19" s="6" customFormat="1" ht="18" thickBot="1" x14ac:dyDescent="0.35">
      <c r="A73" s="137" t="s">
        <v>5</v>
      </c>
      <c r="B73" s="138"/>
      <c r="C73" s="124"/>
      <c r="D73" s="124"/>
      <c r="E73" s="139">
        <f>SUM(F75:F85)</f>
        <v>4.62</v>
      </c>
      <c r="F73" s="140"/>
      <c r="G73" s="139">
        <f>SUM(H75:H85)</f>
        <v>0</v>
      </c>
      <c r="H73" s="140"/>
      <c r="I73" s="33"/>
      <c r="J73" s="88"/>
      <c r="K73" s="107"/>
      <c r="L73" s="109"/>
      <c r="M73" s="89"/>
      <c r="N73" s="121"/>
      <c r="O73" s="89"/>
      <c r="P73" s="153"/>
      <c r="Q73" s="89"/>
      <c r="R73" s="90"/>
      <c r="S73" s="90"/>
    </row>
    <row r="74" spans="1:19" s="6" customFormat="1" ht="18" thickBot="1" x14ac:dyDescent="0.35">
      <c r="A74" s="18"/>
      <c r="B74" s="19" t="s">
        <v>213</v>
      </c>
      <c r="C74" s="101"/>
      <c r="D74" s="101"/>
      <c r="E74" s="101"/>
      <c r="F74" s="101"/>
      <c r="G74" s="32"/>
      <c r="H74" s="32"/>
      <c r="I74" s="32"/>
      <c r="J74" s="84"/>
      <c r="K74" s="107"/>
      <c r="L74" s="19" t="s">
        <v>213</v>
      </c>
      <c r="M74" s="89"/>
      <c r="N74" s="121"/>
      <c r="O74" s="89"/>
      <c r="P74" s="153"/>
      <c r="Q74" s="89"/>
      <c r="R74" s="91"/>
      <c r="S74" s="91"/>
    </row>
    <row r="75" spans="1:19" ht="83.5" customHeight="1" x14ac:dyDescent="0.3">
      <c r="A75" s="23">
        <v>3.1</v>
      </c>
      <c r="B75" s="22" t="s">
        <v>384</v>
      </c>
      <c r="C75" s="106"/>
      <c r="D75" s="106"/>
      <c r="E75" s="12" t="str">
        <f>IF(C75="X","A",IF(D75="X","B"," "))</f>
        <v xml:space="preserve"> </v>
      </c>
      <c r="F75" s="15">
        <f>IF(E75="","",IF(E75="A",VLOOKUP($A75,'4 Valores Cuantitativos'!$B$5:$E$92,3,0),IF(E75="B",VLOOKUP($A75,'4 Valores Cuantitativos'!$B$5:$E$92,4,0),)))</f>
        <v>0</v>
      </c>
      <c r="G75" s="12"/>
      <c r="H75" s="15" t="str">
        <f>IF(G75="","",IF(G75="A",VLOOKUP($A75,'4 Valores Cuantitativos'!$B$5:$E$92,3,0),IF(G75="B",VLOOKUP($A75,'4 Valores Cuantitativos'!$B$5:$E$92,4,0),)))</f>
        <v/>
      </c>
      <c r="I75" s="16"/>
      <c r="J75" s="127" t="str">
        <f>IF(G75="","",IF(G75="A",VLOOKUP($A75,'Textos Respuesta x Preg.'!$A$4:$D$93,2,0),IF(G75="B",VLOOKUP($A75,'Textos Respuesta x Preg.'!$A$4:$D$93,4,0),)))</f>
        <v/>
      </c>
      <c r="K75" s="107"/>
      <c r="L75" s="144" t="e">
        <f>VLOOKUP(#REF!,accprincipio1,3)</f>
        <v>#REF!</v>
      </c>
      <c r="N75" s="141" t="e">
        <f>VLOOKUP(#REF!,actividadesdecontrol,3)</f>
        <v>#REF!</v>
      </c>
      <c r="O75" s="123"/>
      <c r="P75" s="153"/>
      <c r="R75" s="81" t="s">
        <v>169</v>
      </c>
      <c r="S75" s="82" t="s">
        <v>116</v>
      </c>
    </row>
    <row r="76" spans="1:19" ht="108" customHeight="1" x14ac:dyDescent="0.3">
      <c r="A76" s="23">
        <v>3.2</v>
      </c>
      <c r="B76" s="22" t="s">
        <v>385</v>
      </c>
      <c r="C76" s="106"/>
      <c r="D76" s="106"/>
      <c r="E76" s="12" t="str">
        <f>IF(C76="X","A",IF(D76="X","B"," "))</f>
        <v xml:space="preserve"> </v>
      </c>
      <c r="F76" s="15">
        <f>IF(E76="","",IF(E76="A",VLOOKUP($A76,'4 Valores Cuantitativos'!$B$5:$E$92,3,0),IF(E76="B",VLOOKUP($A76,'4 Valores Cuantitativos'!$B$5:$E$92,4,0),)))</f>
        <v>0</v>
      </c>
      <c r="G76" s="12"/>
      <c r="H76" s="15" t="str">
        <f>IF(G76="","",IF(G76="A",VLOOKUP($A76,'4 Valores Cuantitativos'!$B$5:$E$92,3,0),IF(G76="B",VLOOKUP($A76,'4 Valores Cuantitativos'!$B$5:$E$92,4,0),)))</f>
        <v/>
      </c>
      <c r="I76" s="17"/>
      <c r="J76" s="127" t="str">
        <f>IF(G76="","",IF(G76="A",VLOOKUP($A76,'Textos Respuesta x Preg.'!$A$4:$D$93,2,0),IF(G76="B",VLOOKUP($A76,'Textos Respuesta x Preg.'!$A$4:$D$93,4,0),)))</f>
        <v/>
      </c>
      <c r="K76" s="107"/>
      <c r="L76" s="145"/>
      <c r="N76" s="142"/>
      <c r="O76" s="123"/>
      <c r="P76" s="153"/>
      <c r="R76" s="81" t="s">
        <v>170</v>
      </c>
      <c r="S76" s="82" t="s">
        <v>116</v>
      </c>
    </row>
    <row r="77" spans="1:19" ht="81" customHeight="1" thickBot="1" x14ac:dyDescent="0.35">
      <c r="A77" s="23">
        <v>3.3</v>
      </c>
      <c r="B77" s="22" t="s">
        <v>386</v>
      </c>
      <c r="C77" s="106"/>
      <c r="D77" s="106"/>
      <c r="E77" s="12" t="str">
        <f>IF(C77="X","A",IF(D77="X","B"," "))</f>
        <v xml:space="preserve"> </v>
      </c>
      <c r="F77" s="27">
        <f>IF(E77="","",IF(E77="A",VLOOKUP($A77,'4 Valores Cuantitativos'!$B$5:$E$92,3,0),IF(E77="B",VLOOKUP($A77,'4 Valores Cuantitativos'!$B$5:$E$92,4,0),)))</f>
        <v>0</v>
      </c>
      <c r="G77" s="12"/>
      <c r="H77" s="27" t="str">
        <f>IF(G77="","",IF(G77="A",VLOOKUP($A77,'4 Valores Cuantitativos'!$B$5:$E$92,3,0),IF(G77="B",VLOOKUP($A77,'4 Valores Cuantitativos'!$B$5:$E$92,4,0),)))</f>
        <v/>
      </c>
      <c r="I77" s="29"/>
      <c r="J77" s="126" t="str">
        <f>IF(G77="","",IF(G77="A",VLOOKUP($A77,'Textos Respuesta x Preg.'!$A$4:$D$93,2,0),IF(G77="B",VLOOKUP($A77,'Textos Respuesta x Preg.'!$A$4:$D$93,4,0),)))</f>
        <v/>
      </c>
      <c r="K77" s="107"/>
      <c r="L77" s="146"/>
      <c r="N77" s="142"/>
      <c r="O77" s="123"/>
      <c r="P77" s="153"/>
      <c r="R77" s="81" t="s">
        <v>171</v>
      </c>
      <c r="S77" s="82" t="s">
        <v>116</v>
      </c>
    </row>
    <row r="78" spans="1:19" ht="18" thickBot="1" x14ac:dyDescent="0.35">
      <c r="A78" s="18"/>
      <c r="B78" s="19" t="s">
        <v>214</v>
      </c>
      <c r="C78" s="101"/>
      <c r="D78" s="101"/>
      <c r="E78" s="101"/>
      <c r="F78" s="32"/>
      <c r="G78" s="32"/>
      <c r="H78" s="32"/>
      <c r="I78" s="32"/>
      <c r="J78" s="84"/>
      <c r="K78" s="107"/>
      <c r="L78" s="19" t="s">
        <v>214</v>
      </c>
      <c r="N78" s="142"/>
      <c r="O78" s="123"/>
      <c r="P78" s="153"/>
      <c r="R78" s="78"/>
      <c r="S78" s="78"/>
    </row>
    <row r="79" spans="1:19" ht="64.900000000000006" customHeight="1" x14ac:dyDescent="0.3">
      <c r="A79" s="23">
        <v>3.4</v>
      </c>
      <c r="B79" s="22" t="s">
        <v>387</v>
      </c>
      <c r="C79" s="106" t="s">
        <v>420</v>
      </c>
      <c r="D79" s="106"/>
      <c r="E79" s="12" t="str">
        <f t="shared" ref="E79:E85" si="6">IF(C79="X","A",IF(D79="X","B"," "))</f>
        <v>A</v>
      </c>
      <c r="F79" s="15">
        <f>IF(E79="","",IF(E79="A",VLOOKUP($A79,'4 Valores Cuantitativos'!$B$5:$E$92,3,0),IF(E79="B",VLOOKUP($A79,'4 Valores Cuantitativos'!$B$5:$E$92,4,0),)))</f>
        <v>1.54</v>
      </c>
      <c r="G79" s="12"/>
      <c r="H79" s="15" t="str">
        <f>IF(G79="","",IF(G79="A",VLOOKUP($A79,'4 Valores Cuantitativos'!$B$5:$E$92,3,0),IF(G79="B",VLOOKUP($A79,'4 Valores Cuantitativos'!$B$5:$E$92,4,0),)))</f>
        <v/>
      </c>
      <c r="I79" s="16"/>
      <c r="J79" s="131" t="s">
        <v>427</v>
      </c>
      <c r="K79" s="107"/>
      <c r="L79" s="144" t="e">
        <f>VLOOKUP(#REF!,accprincipio2,3)</f>
        <v>#REF!</v>
      </c>
      <c r="N79" s="142"/>
      <c r="O79" s="123"/>
      <c r="P79" s="153"/>
      <c r="R79" s="81" t="s">
        <v>172</v>
      </c>
      <c r="S79" s="82" t="s">
        <v>116</v>
      </c>
    </row>
    <row r="80" spans="1:19" ht="52.9" customHeight="1" x14ac:dyDescent="0.3">
      <c r="A80" s="23">
        <v>3.5</v>
      </c>
      <c r="B80" s="22" t="s">
        <v>388</v>
      </c>
      <c r="C80" s="106"/>
      <c r="D80" s="106"/>
      <c r="E80" s="12" t="str">
        <f t="shared" si="6"/>
        <v xml:space="preserve"> </v>
      </c>
      <c r="F80" s="15">
        <f>IF(E80="","",IF(E80="A",VLOOKUP($A80,'4 Valores Cuantitativos'!$B$5:$E$92,3,0),IF(E80="B",VLOOKUP($A80,'4 Valores Cuantitativos'!$B$5:$E$92,4,0),)))</f>
        <v>0</v>
      </c>
      <c r="G80" s="12"/>
      <c r="H80" s="15" t="str">
        <f>IF(G80="","",IF(G80="A",VLOOKUP($A80,'4 Valores Cuantitativos'!$B$5:$E$92,3,0),IF(G80="B",VLOOKUP($A80,'4 Valores Cuantitativos'!$B$5:$E$92,4,0),)))</f>
        <v/>
      </c>
      <c r="I80" s="17"/>
      <c r="J80" s="127" t="str">
        <f>IF(G80="","",IF(G80="A",VLOOKUP($A80,'Textos Respuesta x Preg.'!$A$4:$D$93,2,0),IF(G80="B",VLOOKUP($A80,'Textos Respuesta x Preg.'!$A$4:$D$93,4,0),)))</f>
        <v/>
      </c>
      <c r="K80" s="107"/>
      <c r="L80" s="145"/>
      <c r="N80" s="142"/>
      <c r="O80" s="123"/>
      <c r="P80" s="153"/>
      <c r="R80" s="81" t="s">
        <v>173</v>
      </c>
      <c r="S80" s="82" t="s">
        <v>116</v>
      </c>
    </row>
    <row r="81" spans="1:19" ht="36" customHeight="1" x14ac:dyDescent="0.3">
      <c r="A81" s="23" t="s">
        <v>31</v>
      </c>
      <c r="B81" s="22" t="s">
        <v>389</v>
      </c>
      <c r="C81" s="106"/>
      <c r="D81" s="106"/>
      <c r="E81" s="12" t="str">
        <f t="shared" si="6"/>
        <v xml:space="preserve"> </v>
      </c>
      <c r="F81" s="15">
        <f>IF(E81="","",IF(E81="A",VLOOKUP($A81,'4 Valores Cuantitativos'!$B$5:$E$92,3,0),IF(E81="B",VLOOKUP($A81,'4 Valores Cuantitativos'!$B$5:$E$92,4,0),)))</f>
        <v>0</v>
      </c>
      <c r="G81" s="12"/>
      <c r="H81" s="15" t="str">
        <f>IF(G81="","",IF(G81="A",VLOOKUP($A81,'4 Valores Cuantitativos'!$B$5:$E$92,3,0),IF(G81="B",VLOOKUP($A81,'4 Valores Cuantitativos'!$B$5:$E$92,4,0),)))</f>
        <v/>
      </c>
      <c r="I81" s="17"/>
      <c r="J81" s="127" t="str">
        <f>IF(G81="","",IF(G81="A",VLOOKUP($A81,'Textos Respuesta x Preg.'!$A$4:$D$93,2,0),IF(G81="B",VLOOKUP($A81,'Textos Respuesta x Preg.'!$A$4:$D$93,4,0),)))</f>
        <v/>
      </c>
      <c r="K81" s="107"/>
      <c r="L81" s="145"/>
      <c r="N81" s="142"/>
      <c r="O81" s="123"/>
      <c r="P81" s="153"/>
      <c r="R81" s="81" t="s">
        <v>175</v>
      </c>
      <c r="S81" s="82" t="s">
        <v>116</v>
      </c>
    </row>
    <row r="82" spans="1:19" ht="39.65" customHeight="1" x14ac:dyDescent="0.3">
      <c r="A82" s="23" t="s">
        <v>32</v>
      </c>
      <c r="B82" s="22" t="s">
        <v>390</v>
      </c>
      <c r="C82" s="106"/>
      <c r="D82" s="106"/>
      <c r="E82" s="12" t="str">
        <f t="shared" si="6"/>
        <v xml:space="preserve"> </v>
      </c>
      <c r="F82" s="15">
        <f>IF(E82="","",IF(E82="A",VLOOKUP($A82,'4 Valores Cuantitativos'!$B$5:$E$92,3,0),IF(E82="B",VLOOKUP($A82,'4 Valores Cuantitativos'!$B$5:$E$92,4,0),)))</f>
        <v>0</v>
      </c>
      <c r="G82" s="12"/>
      <c r="H82" s="15" t="str">
        <f>IF(G82="","",IF(G82="A",VLOOKUP($A82,'4 Valores Cuantitativos'!$B$5:$E$92,3,0),IF(G82="B",VLOOKUP($A82,'4 Valores Cuantitativos'!$B$5:$E$92,4,0),)))</f>
        <v/>
      </c>
      <c r="I82" s="17"/>
      <c r="J82" s="127" t="str">
        <f>IF(G82="","",IF(G82="A",VLOOKUP($A82,'Textos Respuesta x Preg.'!$A$4:$D$93,2,0),IF(G82="B",VLOOKUP($A82,'Textos Respuesta x Preg.'!$A$4:$D$93,4,0),)))</f>
        <v/>
      </c>
      <c r="K82" s="107"/>
      <c r="L82" s="145"/>
      <c r="N82" s="142"/>
      <c r="O82" s="123"/>
      <c r="P82" s="153"/>
      <c r="R82" s="81" t="s">
        <v>174</v>
      </c>
      <c r="S82" s="82" t="s">
        <v>116</v>
      </c>
    </row>
    <row r="83" spans="1:19" ht="41.5" customHeight="1" x14ac:dyDescent="0.3">
      <c r="A83" s="23" t="s">
        <v>33</v>
      </c>
      <c r="B83" s="22" t="s">
        <v>391</v>
      </c>
      <c r="C83" s="106"/>
      <c r="D83" s="106"/>
      <c r="E83" s="12" t="str">
        <f t="shared" si="6"/>
        <v xml:space="preserve"> </v>
      </c>
      <c r="F83" s="15">
        <f>IF(E83="","",IF(E83="A",VLOOKUP($A83,'4 Valores Cuantitativos'!$B$5:$E$92,3,0),IF(E83="B",VLOOKUP($A83,'4 Valores Cuantitativos'!$B$5:$E$92,4,0),)))</f>
        <v>0</v>
      </c>
      <c r="G83" s="12"/>
      <c r="H83" s="15" t="str">
        <f>IF(G83="","",IF(G83="A",VLOOKUP($A83,'4 Valores Cuantitativos'!$B$5:$E$92,3,0),IF(G83="B",VLOOKUP($A83,'4 Valores Cuantitativos'!$B$5:$E$92,4,0),)))</f>
        <v/>
      </c>
      <c r="I83" s="17"/>
      <c r="J83" s="127" t="str">
        <f>IF(G83="","",IF(G83="A",VLOOKUP($A83,'Textos Respuesta x Preg.'!$A$4:$D$93,2,0),IF(G83="B",VLOOKUP($A83,'Textos Respuesta x Preg.'!$A$4:$D$93,4,0),)))</f>
        <v/>
      </c>
      <c r="K83" s="107"/>
      <c r="L83" s="145"/>
      <c r="N83" s="142"/>
      <c r="O83" s="123"/>
      <c r="P83" s="153"/>
      <c r="R83" s="81" t="s">
        <v>176</v>
      </c>
      <c r="S83" s="82" t="s">
        <v>116</v>
      </c>
    </row>
    <row r="84" spans="1:19" ht="94.9" customHeight="1" x14ac:dyDescent="0.3">
      <c r="A84" s="23">
        <v>3.7</v>
      </c>
      <c r="B84" s="22" t="s">
        <v>419</v>
      </c>
      <c r="C84" s="106" t="s">
        <v>420</v>
      </c>
      <c r="D84" s="106"/>
      <c r="E84" s="12" t="str">
        <f t="shared" si="6"/>
        <v>A</v>
      </c>
      <c r="F84" s="15">
        <f>IF(E84="","",IF(E84="A",VLOOKUP($A84,'4 Valores Cuantitativos'!$B$5:$E$92,3,0),IF(E84="B",VLOOKUP($A84,'4 Valores Cuantitativos'!$B$5:$E$92,4,0),)))</f>
        <v>3.08</v>
      </c>
      <c r="G84" s="12"/>
      <c r="H84" s="15" t="str">
        <f>IF(G84="","",IF(G84="A",VLOOKUP($A84,'4 Valores Cuantitativos'!$B$5:$E$92,3,0),IF(G84="B",VLOOKUP($A84,'4 Valores Cuantitativos'!$B$5:$E$92,4,0),)))</f>
        <v/>
      </c>
      <c r="I84" s="17"/>
      <c r="J84" s="127" t="s">
        <v>428</v>
      </c>
      <c r="K84" s="107"/>
      <c r="L84" s="145"/>
      <c r="N84" s="142"/>
      <c r="O84" s="123"/>
      <c r="P84" s="153"/>
      <c r="R84" s="81" t="s">
        <v>177</v>
      </c>
      <c r="S84" s="82" t="s">
        <v>116</v>
      </c>
    </row>
    <row r="85" spans="1:19" ht="98.5" thickBot="1" x14ac:dyDescent="0.35">
      <c r="A85" s="23">
        <v>3.8</v>
      </c>
      <c r="B85" s="22" t="s">
        <v>392</v>
      </c>
      <c r="C85" s="106"/>
      <c r="D85" s="106"/>
      <c r="E85" s="12" t="str">
        <f t="shared" si="6"/>
        <v xml:space="preserve"> </v>
      </c>
      <c r="F85" s="27">
        <f>IF(E85="","",IF(E85="A",VLOOKUP($A85,'4 Valores Cuantitativos'!$B$5:$E$92,3,0),IF(E85="B",VLOOKUP($A85,'4 Valores Cuantitativos'!$B$5:$E$92,4,0),)))</f>
        <v>0</v>
      </c>
      <c r="G85" s="12"/>
      <c r="H85" s="27" t="str">
        <f>IF(G85="","",IF(G85="A",VLOOKUP($A85,'4 Valores Cuantitativos'!$B$5:$E$92,3,0),IF(G85="B",VLOOKUP($A85,'4 Valores Cuantitativos'!$B$5:$E$92,4,0),)))</f>
        <v/>
      </c>
      <c r="I85" s="29"/>
      <c r="J85" s="86" t="str">
        <f>IF(G85="","",IF(G85="A",VLOOKUP($A85,'Textos Respuesta x Preg.'!$A$4:$D$93,2,0),IF(G85="B",VLOOKUP($A85,'Textos Respuesta x Preg.'!$A$4:$D$93,4,0),)))</f>
        <v/>
      </c>
      <c r="K85" s="107"/>
      <c r="L85" s="147"/>
      <c r="N85" s="143"/>
      <c r="O85" s="123"/>
      <c r="P85" s="153"/>
      <c r="R85" s="81" t="s">
        <v>178</v>
      </c>
      <c r="S85" s="82" t="s">
        <v>179</v>
      </c>
    </row>
    <row r="86" spans="1:19" s="6" customFormat="1" ht="18" thickBot="1" x14ac:dyDescent="0.35">
      <c r="A86" s="137" t="s">
        <v>10</v>
      </c>
      <c r="B86" s="138"/>
      <c r="C86" s="124"/>
      <c r="D86" s="124"/>
      <c r="E86" s="139">
        <f>SUM(F88:F110)</f>
        <v>6.5</v>
      </c>
      <c r="F86" s="140"/>
      <c r="G86" s="139">
        <f>SUM(H88:H110)</f>
        <v>0</v>
      </c>
      <c r="H86" s="140"/>
      <c r="I86" s="33"/>
      <c r="J86" s="88"/>
      <c r="K86" s="107"/>
      <c r="L86" s="109"/>
      <c r="M86" s="89"/>
      <c r="N86" s="121"/>
      <c r="O86" s="89"/>
      <c r="P86" s="153"/>
      <c r="Q86" s="89"/>
      <c r="R86" s="92"/>
      <c r="S86" s="92"/>
    </row>
    <row r="87" spans="1:19" s="6" customFormat="1" ht="18" thickBot="1" x14ac:dyDescent="0.35">
      <c r="A87" s="18"/>
      <c r="B87" s="19" t="s">
        <v>65</v>
      </c>
      <c r="C87" s="101"/>
      <c r="D87" s="101"/>
      <c r="E87" s="101"/>
      <c r="F87" s="101"/>
      <c r="G87" s="32"/>
      <c r="H87" s="32"/>
      <c r="I87" s="32"/>
      <c r="J87" s="84"/>
      <c r="K87" s="107"/>
      <c r="L87" s="19" t="s">
        <v>65</v>
      </c>
      <c r="M87" s="89"/>
      <c r="N87" s="141" t="e">
        <f>VLOOKUP(#REF!,informaciónycomunicación,3)</f>
        <v>#REF!</v>
      </c>
      <c r="O87" s="123"/>
      <c r="P87" s="153"/>
      <c r="Q87" s="89"/>
      <c r="R87" s="93"/>
      <c r="S87" s="93"/>
    </row>
    <row r="88" spans="1:19" ht="80.5" customHeight="1" x14ac:dyDescent="0.3">
      <c r="A88" s="23">
        <v>4.0999999999999996</v>
      </c>
      <c r="B88" s="22" t="s">
        <v>393</v>
      </c>
      <c r="C88" s="106"/>
      <c r="D88" s="106"/>
      <c r="E88" s="12" t="str">
        <f t="shared" ref="E88:E93" si="7">IF(C88="X","A",IF(D88="X","B"," "))</f>
        <v xml:space="preserve"> </v>
      </c>
      <c r="F88" s="15">
        <f>IF(E88="","",IF(E88="A",VLOOKUP($A88,'4 Valores Cuantitativos'!$B$5:$E$92,3,0),IF(E88="B",VLOOKUP($A88,'4 Valores Cuantitativos'!$B$5:$E$92,4,0),)))</f>
        <v>0</v>
      </c>
      <c r="G88" s="12"/>
      <c r="H88" s="15" t="str">
        <f>IF(G88="","",IF(G88="A",VLOOKUP($A88,'4 Valores Cuantitativos'!$B$5:$E$92,3,0),IF(G88="B",VLOOKUP($A88,'4 Valores Cuantitativos'!$B$5:$E$92,4,0),)))</f>
        <v/>
      </c>
      <c r="I88" s="16"/>
      <c r="J88" s="127" t="str">
        <f>IF(G88="","",IF(G88="A",VLOOKUP($A88,'Textos Respuesta x Preg.'!$A$4:$D$93,2,0),IF(G88="B",VLOOKUP($A88,'Textos Respuesta x Preg.'!$A$4:$D$93,4,0),)))</f>
        <v/>
      </c>
      <c r="K88" s="107"/>
      <c r="L88" s="144" t="e">
        <f>VLOOKUP(#REF!,icprincipio3,3)</f>
        <v>#REF!</v>
      </c>
      <c r="N88" s="142"/>
      <c r="O88" s="123"/>
      <c r="P88" s="153"/>
      <c r="R88" s="81" t="s">
        <v>180</v>
      </c>
      <c r="S88" s="82" t="s">
        <v>181</v>
      </c>
    </row>
    <row r="89" spans="1:19" ht="57.65" customHeight="1" x14ac:dyDescent="0.3">
      <c r="A89" s="23" t="s">
        <v>34</v>
      </c>
      <c r="B89" s="22" t="s">
        <v>394</v>
      </c>
      <c r="C89" s="106" t="s">
        <v>420</v>
      </c>
      <c r="D89" s="106"/>
      <c r="E89" s="12" t="str">
        <f t="shared" si="7"/>
        <v>A</v>
      </c>
      <c r="F89" s="15">
        <f>IF(E89="","",IF(E89="A",VLOOKUP($A89,'4 Valores Cuantitativos'!$B$5:$E$92,3,0),IF(E89="B",VLOOKUP($A89,'4 Valores Cuantitativos'!$B$5:$E$92,4,0),)))</f>
        <v>0.5</v>
      </c>
      <c r="G89" s="12"/>
      <c r="H89" s="15" t="str">
        <f>IF(G89="","",IF(G89="A",VLOOKUP($A89,'4 Valores Cuantitativos'!$B$5:$E$92,3,0),IF(G89="B",VLOOKUP($A89,'4 Valores Cuantitativos'!$B$5:$E$92,4,0),)))</f>
        <v/>
      </c>
      <c r="I89" s="17"/>
      <c r="J89" s="127" t="s">
        <v>429</v>
      </c>
      <c r="K89" s="107"/>
      <c r="L89" s="145"/>
      <c r="N89" s="142"/>
      <c r="O89" s="123"/>
      <c r="P89" s="153"/>
      <c r="R89" s="81" t="s">
        <v>183</v>
      </c>
      <c r="S89" s="82" t="s">
        <v>116</v>
      </c>
    </row>
    <row r="90" spans="1:19" ht="56" x14ac:dyDescent="0.3">
      <c r="A90" s="23" t="s">
        <v>35</v>
      </c>
      <c r="B90" s="22" t="s">
        <v>395</v>
      </c>
      <c r="C90" s="106"/>
      <c r="D90" s="106"/>
      <c r="E90" s="12" t="str">
        <f t="shared" si="7"/>
        <v xml:space="preserve"> </v>
      </c>
      <c r="F90" s="15">
        <f>IF(E90="","",IF(E90="A",VLOOKUP($A90,'4 Valores Cuantitativos'!$B$5:$E$92,3,0),IF(E90="B",VLOOKUP($A90,'4 Valores Cuantitativos'!$B$5:$E$92,4,0),)))</f>
        <v>0</v>
      </c>
      <c r="G90" s="12"/>
      <c r="H90" s="15" t="str">
        <f>IF(G90="","",IF(G90="A",VLOOKUP($A90,'4 Valores Cuantitativos'!$B$5:$E$92,3,0),IF(G90="B",VLOOKUP($A90,'4 Valores Cuantitativos'!$B$5:$E$92,4,0),)))</f>
        <v/>
      </c>
      <c r="I90" s="17"/>
      <c r="J90" s="131" t="s">
        <v>429</v>
      </c>
      <c r="K90" s="107"/>
      <c r="L90" s="145"/>
      <c r="N90" s="142"/>
      <c r="O90" s="123"/>
      <c r="P90" s="153"/>
      <c r="R90" s="81" t="s">
        <v>182</v>
      </c>
      <c r="S90" s="82" t="s">
        <v>116</v>
      </c>
    </row>
    <row r="91" spans="1:19" ht="55.15" customHeight="1" x14ac:dyDescent="0.3">
      <c r="A91" s="23" t="s">
        <v>36</v>
      </c>
      <c r="B91" s="22" t="s">
        <v>396</v>
      </c>
      <c r="C91" s="106"/>
      <c r="D91" s="106"/>
      <c r="E91" s="12" t="str">
        <f t="shared" si="7"/>
        <v xml:space="preserve"> </v>
      </c>
      <c r="F91" s="15">
        <f>IF(E91="","",IF(E91="A",VLOOKUP($A91,'4 Valores Cuantitativos'!$B$5:$E$92,3,0),IF(E91="B",VLOOKUP($A91,'4 Valores Cuantitativos'!$B$5:$E$92,4,0),)))</f>
        <v>0</v>
      </c>
      <c r="G91" s="12"/>
      <c r="H91" s="15" t="str">
        <f>IF(G91="","",IF(G91="A",VLOOKUP($A91,'4 Valores Cuantitativos'!$B$5:$E$92,3,0),IF(G91="B",VLOOKUP($A91,'4 Valores Cuantitativos'!$B$5:$E$92,4,0),)))</f>
        <v/>
      </c>
      <c r="I91" s="17"/>
      <c r="J91" s="127" t="str">
        <f>IF(G91="","",IF(G91="A",VLOOKUP($A91,'Textos Respuesta x Preg.'!$A$4:$D$93,2,0),IF(G91="B",VLOOKUP($A91,'Textos Respuesta x Preg.'!$A$4:$D$93,4,0),)))</f>
        <v/>
      </c>
      <c r="K91" s="107"/>
      <c r="L91" s="145"/>
      <c r="N91" s="142"/>
      <c r="O91" s="123"/>
      <c r="P91" s="153"/>
      <c r="R91" s="81" t="s">
        <v>184</v>
      </c>
      <c r="S91" s="82" t="s">
        <v>116</v>
      </c>
    </row>
    <row r="92" spans="1:19" ht="53.5" customHeight="1" x14ac:dyDescent="0.3">
      <c r="A92" s="23" t="s">
        <v>37</v>
      </c>
      <c r="B92" s="22" t="s">
        <v>397</v>
      </c>
      <c r="C92" s="106" t="s">
        <v>420</v>
      </c>
      <c r="D92" s="106"/>
      <c r="E92" s="12" t="str">
        <f t="shared" si="7"/>
        <v>A</v>
      </c>
      <c r="F92" s="15">
        <f>IF(E92="","",IF(E92="A",VLOOKUP($A92,'4 Valores Cuantitativos'!$B$5:$E$92,3,0),IF(E92="B",VLOOKUP($A92,'4 Valores Cuantitativos'!$B$5:$E$92,4,0),)))</f>
        <v>0.5</v>
      </c>
      <c r="G92" s="12"/>
      <c r="H92" s="15" t="str">
        <f>IF(G92="","",IF(G92="A",VLOOKUP($A92,'4 Valores Cuantitativos'!$B$5:$E$92,3,0),IF(G92="B",VLOOKUP($A92,'4 Valores Cuantitativos'!$B$5:$E$92,4,0),)))</f>
        <v/>
      </c>
      <c r="I92" s="17"/>
      <c r="J92" s="127" t="s">
        <v>430</v>
      </c>
      <c r="K92" s="107"/>
      <c r="L92" s="145"/>
      <c r="N92" s="142"/>
      <c r="O92" s="123"/>
      <c r="P92" s="153"/>
      <c r="R92" s="81" t="s">
        <v>185</v>
      </c>
      <c r="S92" s="82" t="s">
        <v>116</v>
      </c>
    </row>
    <row r="93" spans="1:19" ht="51.65" customHeight="1" thickBot="1" x14ac:dyDescent="0.35">
      <c r="A93" s="23" t="s">
        <v>38</v>
      </c>
      <c r="B93" s="22" t="s">
        <v>398</v>
      </c>
      <c r="C93" s="106" t="s">
        <v>420</v>
      </c>
      <c r="D93" s="106"/>
      <c r="E93" s="12" t="str">
        <f t="shared" si="7"/>
        <v>A</v>
      </c>
      <c r="F93" s="27">
        <f>IF(E93="","",IF(E93="A",VLOOKUP($A93,'4 Valores Cuantitativos'!$B$5:$E$92,3,0),IF(E93="B",VLOOKUP($A93,'4 Valores Cuantitativos'!$B$5:$E$92,4,0),)))</f>
        <v>0.5</v>
      </c>
      <c r="G93" s="12"/>
      <c r="H93" s="27" t="str">
        <f>IF(G93="","",IF(G93="A",VLOOKUP($A93,'4 Valores Cuantitativos'!$B$5:$E$92,3,0),IF(G93="B",VLOOKUP($A93,'4 Valores Cuantitativos'!$B$5:$E$92,4,0),)))</f>
        <v/>
      </c>
      <c r="I93" s="29"/>
      <c r="J93" s="135" t="s">
        <v>431</v>
      </c>
      <c r="K93" s="107"/>
      <c r="L93" s="146"/>
      <c r="N93" s="142"/>
      <c r="O93" s="123"/>
      <c r="P93" s="153"/>
      <c r="R93" s="81" t="s">
        <v>186</v>
      </c>
      <c r="S93" s="82" t="s">
        <v>116</v>
      </c>
    </row>
    <row r="94" spans="1:19" ht="18" thickBot="1" x14ac:dyDescent="0.35">
      <c r="A94" s="18"/>
      <c r="B94" s="19" t="s">
        <v>39</v>
      </c>
      <c r="C94" s="101"/>
      <c r="D94" s="101"/>
      <c r="E94" s="101"/>
      <c r="F94" s="101"/>
      <c r="G94" s="32"/>
      <c r="H94" s="32"/>
      <c r="I94" s="32"/>
      <c r="J94" s="84"/>
      <c r="K94" s="107"/>
      <c r="L94" s="19" t="s">
        <v>39</v>
      </c>
      <c r="N94" s="142"/>
      <c r="O94" s="123"/>
      <c r="P94" s="153"/>
      <c r="R94" s="78"/>
      <c r="S94" s="78"/>
    </row>
    <row r="95" spans="1:19" ht="78.650000000000006" customHeight="1" x14ac:dyDescent="0.3">
      <c r="A95" s="23">
        <v>4.3</v>
      </c>
      <c r="B95" s="22" t="s">
        <v>399</v>
      </c>
      <c r="C95" s="106"/>
      <c r="D95" s="106" t="s">
        <v>420</v>
      </c>
      <c r="E95" s="12" t="str">
        <f t="shared" ref="E95:E110" si="8">IF(C95="X","A",IF(D95="X","B"," "))</f>
        <v>B</v>
      </c>
      <c r="F95" s="15">
        <f>IF(E95="","",IF(E95="A",VLOOKUP($A95,'4 Valores Cuantitativos'!$B$5:$E$92,3,0),IF(E95="B",VLOOKUP($A95,'4 Valores Cuantitativos'!$B$5:$E$92,4,0),)))</f>
        <v>0</v>
      </c>
      <c r="G95" s="12"/>
      <c r="H95" s="15" t="str">
        <f>IF(G95="","",IF(G95="A",VLOOKUP($A95,'4 Valores Cuantitativos'!$B$5:$E$92,3,0),IF(G95="B",VLOOKUP($A95,'4 Valores Cuantitativos'!$B$5:$E$92,4,0),)))</f>
        <v/>
      </c>
      <c r="I95" s="16"/>
      <c r="J95" s="127" t="str">
        <f>IF(G95="","",IF(G95="A",VLOOKUP($A95,'Textos Respuesta x Preg.'!$A$4:$D$93,2,0),IF(G95="B",VLOOKUP($A95,'Textos Respuesta x Preg.'!$A$4:$D$93,4,0),)))</f>
        <v/>
      </c>
      <c r="K95" s="107"/>
      <c r="L95" s="144" t="e">
        <f>VLOOKUP(#REF!,icprincipio4,3)</f>
        <v>#REF!</v>
      </c>
      <c r="N95" s="142"/>
      <c r="O95" s="123"/>
      <c r="P95" s="153"/>
      <c r="R95" s="81" t="s">
        <v>187</v>
      </c>
      <c r="S95" s="82" t="s">
        <v>116</v>
      </c>
    </row>
    <row r="96" spans="1:19" ht="39" customHeight="1" x14ac:dyDescent="0.3">
      <c r="A96" s="23">
        <v>4.4000000000000004</v>
      </c>
      <c r="B96" s="46" t="s">
        <v>400</v>
      </c>
      <c r="C96" s="106" t="s">
        <v>420</v>
      </c>
      <c r="D96" s="106"/>
      <c r="E96" s="12" t="str">
        <f t="shared" si="8"/>
        <v>A</v>
      </c>
      <c r="F96" s="15">
        <f>IF(E96="","",IF(E96="A",VLOOKUP($A96,'4 Valores Cuantitativos'!$B$5:$E$92,3,0),IF(E96="B",VLOOKUP($A96,'4 Valores Cuantitativos'!$B$5:$E$92,4,0),)))</f>
        <v>5</v>
      </c>
      <c r="G96" s="12"/>
      <c r="H96" s="15" t="str">
        <f>IF(G96="","",IF(G96="A",VLOOKUP($A96,'4 Valores Cuantitativos'!$B$5:$E$92,3,0),IF(G96="B",VLOOKUP($A96,'4 Valores Cuantitativos'!$B$5:$E$92,4,0),)))</f>
        <v/>
      </c>
      <c r="I96" s="17"/>
      <c r="J96" s="136" t="s">
        <v>432</v>
      </c>
      <c r="K96" s="107"/>
      <c r="L96" s="145"/>
      <c r="N96" s="142"/>
      <c r="O96" s="123"/>
      <c r="P96" s="153"/>
      <c r="R96" s="81" t="s">
        <v>188</v>
      </c>
      <c r="S96" s="82" t="s">
        <v>116</v>
      </c>
    </row>
    <row r="97" spans="1:19" ht="28" x14ac:dyDescent="0.3">
      <c r="A97" s="23" t="s">
        <v>40</v>
      </c>
      <c r="B97" s="22" t="s">
        <v>337</v>
      </c>
      <c r="C97" s="106"/>
      <c r="D97" s="106"/>
      <c r="E97" s="12" t="str">
        <f t="shared" si="8"/>
        <v xml:space="preserve"> </v>
      </c>
      <c r="F97" s="15">
        <f>IF(E97="","",IF(E97="A",VLOOKUP($A97,'4 Valores Cuantitativos'!$B$5:$E$92,3,0),IF(E97="B",VLOOKUP($A97,'4 Valores Cuantitativos'!$B$5:$E$92,4,0),)))</f>
        <v>0</v>
      </c>
      <c r="G97" s="12"/>
      <c r="H97" s="15" t="str">
        <f>IF(G97="","",IF(G97="A",VLOOKUP($A97,'4 Valores Cuantitativos'!$B$5:$E$92,3,0),IF(G97="B",VLOOKUP($A97,'4 Valores Cuantitativos'!$B$5:$E$92,4,0),)))</f>
        <v/>
      </c>
      <c r="I97" s="17"/>
      <c r="J97" s="127" t="str">
        <f>IF(G97="","",IF(G97="A",VLOOKUP($A97,'Textos Respuesta x Preg.'!$A$4:$D$93,2,0),IF(G97="B",VLOOKUP($A97,'Textos Respuesta x Preg.'!$A$4:$D$93,4,0),)))</f>
        <v/>
      </c>
      <c r="K97" s="107"/>
      <c r="L97" s="145"/>
      <c r="N97" s="142"/>
      <c r="O97" s="123"/>
      <c r="P97" s="153"/>
      <c r="R97" s="81" t="s">
        <v>189</v>
      </c>
      <c r="S97" s="82" t="s">
        <v>116</v>
      </c>
    </row>
    <row r="98" spans="1:19" ht="39" customHeight="1" x14ac:dyDescent="0.3">
      <c r="A98" s="23" t="s">
        <v>41</v>
      </c>
      <c r="B98" s="22" t="s">
        <v>338</v>
      </c>
      <c r="C98" s="106"/>
      <c r="D98" s="106"/>
      <c r="E98" s="12" t="str">
        <f t="shared" si="8"/>
        <v xml:space="preserve"> </v>
      </c>
      <c r="F98" s="15">
        <f>IF(E98="","",IF(E98="A",VLOOKUP($A98,'4 Valores Cuantitativos'!$B$5:$E$92,3,0),IF(E98="B",VLOOKUP($A98,'4 Valores Cuantitativos'!$B$5:$E$92,4,0),)))</f>
        <v>0</v>
      </c>
      <c r="G98" s="12"/>
      <c r="H98" s="15" t="str">
        <f>IF(G98="","",IF(G98="A",VLOOKUP($A98,'4 Valores Cuantitativos'!$B$5:$E$92,3,0),IF(G98="B",VLOOKUP($A98,'4 Valores Cuantitativos'!$B$5:$E$92,4,0),)))</f>
        <v/>
      </c>
      <c r="I98" s="17"/>
      <c r="J98" s="127" t="str">
        <f>IF(G98="","",IF(G98="A",VLOOKUP($A98,'Textos Respuesta x Preg.'!$A$4:$D$93,2,0),IF(G98="B",VLOOKUP($A98,'Textos Respuesta x Preg.'!$A$4:$D$93,4,0),)))</f>
        <v/>
      </c>
      <c r="K98" s="107"/>
      <c r="L98" s="145"/>
      <c r="N98" s="142"/>
      <c r="O98" s="123"/>
      <c r="P98" s="153"/>
      <c r="R98" s="81" t="s">
        <v>190</v>
      </c>
      <c r="S98" s="82" t="s">
        <v>116</v>
      </c>
    </row>
    <row r="99" spans="1:19" ht="28" x14ac:dyDescent="0.3">
      <c r="A99" s="23" t="s">
        <v>42</v>
      </c>
      <c r="B99" s="22" t="s">
        <v>339</v>
      </c>
      <c r="C99" s="106"/>
      <c r="D99" s="106"/>
      <c r="E99" s="12" t="str">
        <f t="shared" si="8"/>
        <v xml:space="preserve"> </v>
      </c>
      <c r="F99" s="15">
        <f>IF(E99="","",IF(E99="A",VLOOKUP($A99,'4 Valores Cuantitativos'!$B$5:$E$92,3,0),IF(E99="B",VLOOKUP($A99,'4 Valores Cuantitativos'!$B$5:$E$92,4,0),)))</f>
        <v>0</v>
      </c>
      <c r="G99" s="12"/>
      <c r="H99" s="15" t="str">
        <f>IF(G99="","",IF(G99="A",VLOOKUP($A99,'4 Valores Cuantitativos'!$B$5:$E$92,3,0),IF(G99="B",VLOOKUP($A99,'4 Valores Cuantitativos'!$B$5:$E$92,4,0),)))</f>
        <v/>
      </c>
      <c r="I99" s="17"/>
      <c r="J99" s="127" t="str">
        <f>IF(G99="","",IF(G99="A",VLOOKUP($A99,'Textos Respuesta x Preg.'!$A$4:$D$93,2,0),IF(G99="B",VLOOKUP($A99,'Textos Respuesta x Preg.'!$A$4:$D$93,4,0),)))</f>
        <v/>
      </c>
      <c r="K99" s="107"/>
      <c r="L99" s="145"/>
      <c r="N99" s="142"/>
      <c r="O99" s="123"/>
      <c r="P99" s="153"/>
      <c r="R99" s="81" t="s">
        <v>191</v>
      </c>
      <c r="S99" s="82" t="s">
        <v>116</v>
      </c>
    </row>
    <row r="100" spans="1:19" ht="35.5" customHeight="1" x14ac:dyDescent="0.3">
      <c r="A100" s="23" t="s">
        <v>43</v>
      </c>
      <c r="B100" s="22" t="s">
        <v>340</v>
      </c>
      <c r="C100" s="106"/>
      <c r="D100" s="106"/>
      <c r="E100" s="12" t="str">
        <f t="shared" si="8"/>
        <v xml:space="preserve"> </v>
      </c>
      <c r="F100" s="15">
        <f>IF(E100="","",IF(E100="A",VLOOKUP($A100,'4 Valores Cuantitativos'!$B$5:$E$92,3,0),IF(E100="B",VLOOKUP($A100,'4 Valores Cuantitativos'!$B$5:$E$92,4,0),)))</f>
        <v>0</v>
      </c>
      <c r="G100" s="12"/>
      <c r="H100" s="15" t="str">
        <f>IF(G100="","",IF(G100="A",VLOOKUP($A100,'4 Valores Cuantitativos'!$B$5:$E$92,3,0),IF(G100="B",VLOOKUP($A100,'4 Valores Cuantitativos'!$B$5:$E$92,4,0),)))</f>
        <v/>
      </c>
      <c r="I100" s="17"/>
      <c r="J100" s="127" t="str">
        <f>IF(G100="","",IF(G100="A",VLOOKUP($A100,'Textos Respuesta x Preg.'!$A$4:$D$93,2,0),IF(G100="B",VLOOKUP($A100,'Textos Respuesta x Preg.'!$A$4:$D$93,4,0),)))</f>
        <v/>
      </c>
      <c r="K100" s="107"/>
      <c r="L100" s="145"/>
      <c r="N100" s="142"/>
      <c r="O100" s="123"/>
      <c r="P100" s="153"/>
      <c r="R100" s="81" t="s">
        <v>192</v>
      </c>
      <c r="S100" s="82" t="s">
        <v>116</v>
      </c>
    </row>
    <row r="101" spans="1:19" ht="28" x14ac:dyDescent="0.3">
      <c r="A101" s="23" t="s">
        <v>44</v>
      </c>
      <c r="B101" s="22" t="s">
        <v>341</v>
      </c>
      <c r="C101" s="106"/>
      <c r="D101" s="106"/>
      <c r="E101" s="12" t="str">
        <f t="shared" si="8"/>
        <v xml:space="preserve"> </v>
      </c>
      <c r="F101" s="15">
        <f>IF(E101="","",IF(E101="A",VLOOKUP($A101,'4 Valores Cuantitativos'!$B$5:$E$92,3,0),IF(E101="B",VLOOKUP($A101,'4 Valores Cuantitativos'!$B$5:$E$92,4,0),)))</f>
        <v>0</v>
      </c>
      <c r="G101" s="12"/>
      <c r="H101" s="15" t="str">
        <f>IF(G101="","",IF(G101="A",VLOOKUP($A101,'4 Valores Cuantitativos'!$B$5:$E$92,3,0),IF(G101="B",VLOOKUP($A101,'4 Valores Cuantitativos'!$B$5:$E$92,4,0),)))</f>
        <v/>
      </c>
      <c r="I101" s="17"/>
      <c r="J101" s="127" t="str">
        <f>IF(G101="","",IF(G101="A",VLOOKUP($A101,'Textos Respuesta x Preg.'!$A$4:$D$93,2,0),IF(G101="B",VLOOKUP($A101,'Textos Respuesta x Preg.'!$A$4:$D$93,4,0),)))</f>
        <v/>
      </c>
      <c r="K101" s="107"/>
      <c r="L101" s="145"/>
      <c r="N101" s="142"/>
      <c r="O101" s="123"/>
      <c r="P101" s="153"/>
      <c r="R101" s="81" t="s">
        <v>193</v>
      </c>
      <c r="S101" s="82" t="s">
        <v>116</v>
      </c>
    </row>
    <row r="102" spans="1:19" ht="28" x14ac:dyDescent="0.3">
      <c r="A102" s="23" t="s">
        <v>45</v>
      </c>
      <c r="B102" s="22" t="s">
        <v>342</v>
      </c>
      <c r="C102" s="106"/>
      <c r="D102" s="106"/>
      <c r="E102" s="12" t="str">
        <f t="shared" si="8"/>
        <v xml:space="preserve"> </v>
      </c>
      <c r="F102" s="15">
        <f>IF(E102="","",IF(E102="A",VLOOKUP($A102,'4 Valores Cuantitativos'!$B$5:$E$92,3,0),IF(E102="B",VLOOKUP($A102,'4 Valores Cuantitativos'!$B$5:$E$92,4,0),)))</f>
        <v>0</v>
      </c>
      <c r="G102" s="12"/>
      <c r="H102" s="15" t="str">
        <f>IF(G102="","",IF(G102="A",VLOOKUP($A102,'4 Valores Cuantitativos'!$B$5:$E$92,3,0),IF(G102="B",VLOOKUP($A102,'4 Valores Cuantitativos'!$B$5:$E$92,4,0),)))</f>
        <v/>
      </c>
      <c r="I102" s="17"/>
      <c r="J102" s="127" t="str">
        <f>IF(G102="","",IF(G102="A",VLOOKUP($A102,'Textos Respuesta x Preg.'!$A$4:$D$93,2,0),IF(G102="B",VLOOKUP($A102,'Textos Respuesta x Preg.'!$A$4:$D$93,4,0),)))</f>
        <v/>
      </c>
      <c r="K102" s="107"/>
      <c r="L102" s="145"/>
      <c r="N102" s="142"/>
      <c r="O102" s="123"/>
      <c r="P102" s="153"/>
      <c r="R102" s="81" t="s">
        <v>194</v>
      </c>
      <c r="S102" s="82" t="s">
        <v>116</v>
      </c>
    </row>
    <row r="103" spans="1:19" ht="34.15" customHeight="1" x14ac:dyDescent="0.3">
      <c r="A103" s="23" t="s">
        <v>46</v>
      </c>
      <c r="B103" s="22" t="s">
        <v>343</v>
      </c>
      <c r="C103" s="106"/>
      <c r="D103" s="106"/>
      <c r="E103" s="12" t="str">
        <f t="shared" si="8"/>
        <v xml:space="preserve"> </v>
      </c>
      <c r="F103" s="15">
        <f>IF(E103="","",IF(E103="A",VLOOKUP($A103,'4 Valores Cuantitativos'!$B$5:$E$92,3,0),IF(E103="B",VLOOKUP($A103,'4 Valores Cuantitativos'!$B$5:$E$92,4,0),)))</f>
        <v>0</v>
      </c>
      <c r="G103" s="12"/>
      <c r="H103" s="15" t="str">
        <f>IF(G103="","",IF(G103="A",VLOOKUP($A103,'4 Valores Cuantitativos'!$B$5:$E$92,3,0),IF(G103="B",VLOOKUP($A103,'4 Valores Cuantitativos'!$B$5:$E$92,4,0),)))</f>
        <v/>
      </c>
      <c r="I103" s="17"/>
      <c r="J103" s="127" t="str">
        <f>IF(G103="","",IF(G103="A",VLOOKUP($A103,'Textos Respuesta x Preg.'!$A$4:$D$93,2,0),IF(G103="B",VLOOKUP($A103,'Textos Respuesta x Preg.'!$A$4:$D$93,4,0),)))</f>
        <v/>
      </c>
      <c r="K103" s="107"/>
      <c r="L103" s="145"/>
      <c r="N103" s="142"/>
      <c r="O103" s="123"/>
      <c r="P103" s="153"/>
      <c r="R103" s="81" t="s">
        <v>195</v>
      </c>
      <c r="S103" s="82" t="s">
        <v>116</v>
      </c>
    </row>
    <row r="104" spans="1:19" ht="34.15" customHeight="1" x14ac:dyDescent="0.3">
      <c r="A104" s="23" t="s">
        <v>47</v>
      </c>
      <c r="B104" s="22" t="s">
        <v>344</v>
      </c>
      <c r="C104" s="106"/>
      <c r="D104" s="106"/>
      <c r="E104" s="12" t="str">
        <f t="shared" si="8"/>
        <v xml:space="preserve"> </v>
      </c>
      <c r="F104" s="15">
        <f>IF(E104="","",IF(E104="A",VLOOKUP($A104,'4 Valores Cuantitativos'!$B$5:$E$92,3,0),IF(E104="B",VLOOKUP($A104,'4 Valores Cuantitativos'!$B$5:$E$92,4,0),)))</f>
        <v>0</v>
      </c>
      <c r="G104" s="12"/>
      <c r="H104" s="15" t="str">
        <f>IF(G104="","",IF(G104="A",VLOOKUP($A104,'4 Valores Cuantitativos'!$B$5:$E$92,3,0),IF(G104="B",VLOOKUP($A104,'4 Valores Cuantitativos'!$B$5:$E$92,4,0),)))</f>
        <v/>
      </c>
      <c r="I104" s="17"/>
      <c r="J104" s="127" t="str">
        <f>IF(G104="","",IF(G104="A",VLOOKUP($A104,'Textos Respuesta x Preg.'!$A$4:$D$93,2,0),IF(G104="B",VLOOKUP($A104,'Textos Respuesta x Preg.'!$A$4:$D$93,4,0),)))</f>
        <v/>
      </c>
      <c r="K104" s="107"/>
      <c r="L104" s="145"/>
      <c r="N104" s="142"/>
      <c r="O104" s="123"/>
      <c r="P104" s="153"/>
      <c r="R104" s="81" t="s">
        <v>196</v>
      </c>
      <c r="S104" s="82" t="s">
        <v>116</v>
      </c>
    </row>
    <row r="105" spans="1:19" ht="28" x14ac:dyDescent="0.3">
      <c r="A105" s="23" t="s">
        <v>48</v>
      </c>
      <c r="B105" s="22" t="s">
        <v>345</v>
      </c>
      <c r="C105" s="106"/>
      <c r="D105" s="106"/>
      <c r="E105" s="12" t="str">
        <f t="shared" si="8"/>
        <v xml:space="preserve"> </v>
      </c>
      <c r="F105" s="15">
        <f>IF(E105="","",IF(E105="A",VLOOKUP($A105,'4 Valores Cuantitativos'!$B$5:$E$92,3,0),IF(E105="B",VLOOKUP($A105,'4 Valores Cuantitativos'!$B$5:$E$92,4,0),)))</f>
        <v>0</v>
      </c>
      <c r="G105" s="12"/>
      <c r="H105" s="15" t="str">
        <f>IF(G105="","",IF(G105="A",VLOOKUP($A105,'4 Valores Cuantitativos'!$B$5:$E$92,3,0),IF(G105="B",VLOOKUP($A105,'4 Valores Cuantitativos'!$B$5:$E$92,4,0),)))</f>
        <v/>
      </c>
      <c r="I105" s="17"/>
      <c r="J105" s="127" t="str">
        <f>IF(G105="","",IF(G105="A",VLOOKUP($A105,'Textos Respuesta x Preg.'!$A$4:$D$93,2,0),IF(G105="B",VLOOKUP($A105,'Textos Respuesta x Preg.'!$A$4:$D$93,4,0),)))</f>
        <v/>
      </c>
      <c r="K105" s="107"/>
      <c r="L105" s="145"/>
      <c r="N105" s="142"/>
      <c r="O105" s="123"/>
      <c r="P105" s="153"/>
      <c r="R105" s="81" t="s">
        <v>197</v>
      </c>
      <c r="S105" s="82" t="s">
        <v>116</v>
      </c>
    </row>
    <row r="106" spans="1:19" ht="28" x14ac:dyDescent="0.3">
      <c r="A106" s="23" t="s">
        <v>49</v>
      </c>
      <c r="B106" s="22" t="s">
        <v>346</v>
      </c>
      <c r="C106" s="106"/>
      <c r="D106" s="106"/>
      <c r="E106" s="12" t="str">
        <f t="shared" si="8"/>
        <v xml:space="preserve"> </v>
      </c>
      <c r="F106" s="15">
        <f>IF(E106="","",IF(E106="A",VLOOKUP($A106,'4 Valores Cuantitativos'!$B$5:$E$92,3,0),IF(E106="B",VLOOKUP($A106,'4 Valores Cuantitativos'!$B$5:$E$92,4,0),)))</f>
        <v>0</v>
      </c>
      <c r="G106" s="12"/>
      <c r="H106" s="15" t="str">
        <f>IF(G106="","",IF(G106="A",VLOOKUP($A106,'4 Valores Cuantitativos'!$B$5:$E$92,3,0),IF(G106="B",VLOOKUP($A106,'4 Valores Cuantitativos'!$B$5:$E$92,4,0),)))</f>
        <v/>
      </c>
      <c r="I106" s="17"/>
      <c r="J106" s="127" t="str">
        <f>IF(G106="","",IF(G106="A",VLOOKUP($A106,'Textos Respuesta x Preg.'!$A$4:$D$93,2,0),IF(G106="B",VLOOKUP($A106,'Textos Respuesta x Preg.'!$A$4:$D$93,4,0),)))</f>
        <v/>
      </c>
      <c r="K106" s="107"/>
      <c r="L106" s="145"/>
      <c r="N106" s="142"/>
      <c r="O106" s="123"/>
      <c r="P106" s="153"/>
      <c r="R106" s="81" t="s">
        <v>198</v>
      </c>
      <c r="S106" s="82" t="s">
        <v>116</v>
      </c>
    </row>
    <row r="107" spans="1:19" ht="28" x14ac:dyDescent="0.3">
      <c r="A107" s="23" t="s">
        <v>50</v>
      </c>
      <c r="B107" s="22" t="s">
        <v>347</v>
      </c>
      <c r="C107" s="106"/>
      <c r="D107" s="106"/>
      <c r="E107" s="12" t="str">
        <f t="shared" si="8"/>
        <v xml:space="preserve"> </v>
      </c>
      <c r="F107" s="15">
        <f>IF(E107="","",IF(E107="A",VLOOKUP($A107,'4 Valores Cuantitativos'!$B$5:$E$92,3,0),IF(E107="B",VLOOKUP($A107,'4 Valores Cuantitativos'!$B$5:$E$92,4,0),)))</f>
        <v>0</v>
      </c>
      <c r="G107" s="12"/>
      <c r="H107" s="15" t="str">
        <f>IF(G107="","",IF(G107="A",VLOOKUP($A107,'4 Valores Cuantitativos'!$B$5:$E$92,3,0),IF(G107="B",VLOOKUP($A107,'4 Valores Cuantitativos'!$B$5:$E$92,4,0),)))</f>
        <v/>
      </c>
      <c r="I107" s="17"/>
      <c r="J107" s="127" t="str">
        <f>IF(G107="","",IF(G107="A",VLOOKUP($A107,'Textos Respuesta x Preg.'!$A$4:$D$93,2,0),IF(G107="B",VLOOKUP($A107,'Textos Respuesta x Preg.'!$A$4:$D$93,4,0),)))</f>
        <v/>
      </c>
      <c r="K107" s="107"/>
      <c r="L107" s="145"/>
      <c r="N107" s="142"/>
      <c r="O107" s="123"/>
      <c r="P107" s="153"/>
      <c r="R107" s="81" t="s">
        <v>199</v>
      </c>
      <c r="S107" s="82" t="s">
        <v>116</v>
      </c>
    </row>
    <row r="108" spans="1:19" ht="75.650000000000006" customHeight="1" x14ac:dyDescent="0.3">
      <c r="A108" s="23" t="s">
        <v>57</v>
      </c>
      <c r="B108" s="22" t="s">
        <v>401</v>
      </c>
      <c r="C108" s="106"/>
      <c r="D108" s="106" t="s">
        <v>420</v>
      </c>
      <c r="E108" s="12" t="str">
        <f t="shared" si="8"/>
        <v>B</v>
      </c>
      <c r="F108" s="15">
        <f>IF(E108="","",IF(E108="A",VLOOKUP($A108,'4 Valores Cuantitativos'!$B$5:$E$92,3,0),IF(E108="B",VLOOKUP($A108,'4 Valores Cuantitativos'!$B$5:$E$92,4,0),)))</f>
        <v>0</v>
      </c>
      <c r="G108" s="12"/>
      <c r="H108" s="15" t="str">
        <f>IF(G108="","",IF(G108="A",VLOOKUP($A108,'4 Valores Cuantitativos'!$B$5:$E$92,3,0),IF(G108="B",VLOOKUP($A108,'4 Valores Cuantitativos'!$B$5:$E$92,4,0),)))</f>
        <v/>
      </c>
      <c r="I108" s="17"/>
      <c r="J108" s="127" t="str">
        <f>IF(G108="","",IF(G108="A",VLOOKUP($A108,'Textos Respuesta x Preg.'!$A$4:$D$93,2,0),IF(G108="B",VLOOKUP($A108,'Textos Respuesta x Preg.'!$A$4:$D$93,4,0),)))</f>
        <v/>
      </c>
      <c r="K108" s="107"/>
      <c r="L108" s="145"/>
      <c r="N108" s="142"/>
      <c r="O108" s="123"/>
      <c r="P108" s="153"/>
      <c r="R108" s="81" t="s">
        <v>200</v>
      </c>
      <c r="S108" s="82" t="s">
        <v>116</v>
      </c>
    </row>
    <row r="109" spans="1:19" ht="55.15" customHeight="1" x14ac:dyDescent="0.3">
      <c r="A109" s="23" t="s">
        <v>58</v>
      </c>
      <c r="B109" s="22" t="s">
        <v>402</v>
      </c>
      <c r="C109" s="106"/>
      <c r="D109" s="106"/>
      <c r="E109" s="12" t="str">
        <f t="shared" si="8"/>
        <v xml:space="preserve"> </v>
      </c>
      <c r="F109" s="15">
        <f>IF(E109="","",IF(E109="A",VLOOKUP($A109,'4 Valores Cuantitativos'!$B$5:$E$92,3,0),IF(E109="B",VLOOKUP($A109,'4 Valores Cuantitativos'!$B$5:$E$92,4,0),)))</f>
        <v>0</v>
      </c>
      <c r="G109" s="12"/>
      <c r="H109" s="15" t="str">
        <f>IF(G109="","",IF(G109="A",VLOOKUP($A109,'4 Valores Cuantitativos'!$B$5:$E$92,3,0),IF(G109="B",VLOOKUP($A109,'4 Valores Cuantitativos'!$B$5:$E$92,4,0),)))</f>
        <v/>
      </c>
      <c r="I109" s="17"/>
      <c r="J109" s="127" t="str">
        <f>IF(G109="","",IF(G109="A",VLOOKUP($A109,'Textos Respuesta x Preg.'!$A$4:$D$93,2,0),IF(G109="B",VLOOKUP($A109,'Textos Respuesta x Preg.'!$A$4:$D$93,4,0),)))</f>
        <v/>
      </c>
      <c r="K109" s="107"/>
      <c r="L109" s="145"/>
      <c r="N109" s="142"/>
      <c r="O109" s="123"/>
      <c r="P109" s="153"/>
      <c r="R109" s="81" t="s">
        <v>201</v>
      </c>
      <c r="S109" s="82" t="s">
        <v>116</v>
      </c>
    </row>
    <row r="110" spans="1:19" ht="51.65" customHeight="1" thickBot="1" x14ac:dyDescent="0.35">
      <c r="A110" s="23">
        <v>4.7</v>
      </c>
      <c r="B110" s="22" t="s">
        <v>348</v>
      </c>
      <c r="C110" s="106"/>
      <c r="D110" s="106" t="s">
        <v>420</v>
      </c>
      <c r="E110" s="12" t="str">
        <f t="shared" si="8"/>
        <v>B</v>
      </c>
      <c r="F110" s="27">
        <f>IF(E110="","",IF(E110="A",VLOOKUP($A110,'4 Valores Cuantitativos'!$B$5:$E$92,3,0),IF(E110="B",VLOOKUP($A110,'4 Valores Cuantitativos'!$B$5:$E$92,4,0),)))</f>
        <v>0</v>
      </c>
      <c r="G110" s="12"/>
      <c r="H110" s="27" t="str">
        <f>IF(G110="","",IF(G110="A",VLOOKUP($A110,'4 Valores Cuantitativos'!$B$5:$E$92,3,0),IF(G110="B",VLOOKUP($A110,'4 Valores Cuantitativos'!$B$5:$E$92,4,0),)))</f>
        <v/>
      </c>
      <c r="I110" s="29"/>
      <c r="J110" s="126" t="str">
        <f>IF(G110="","",IF(G110="A",VLOOKUP($A110,'Textos Respuesta x Preg.'!$A$4:$D$93,2,0),IF(G110="B",VLOOKUP($A110,'Textos Respuesta x Preg.'!$A$4:$D$93,4,0),)))</f>
        <v/>
      </c>
      <c r="K110" s="107"/>
      <c r="L110" s="147"/>
      <c r="N110" s="142"/>
      <c r="O110" s="123"/>
      <c r="P110" s="153"/>
      <c r="R110" s="81" t="s">
        <v>202</v>
      </c>
      <c r="S110" s="82" t="s">
        <v>116</v>
      </c>
    </row>
    <row r="111" spans="1:19" s="6" customFormat="1" ht="18" thickBot="1" x14ac:dyDescent="0.35">
      <c r="A111" s="137" t="s">
        <v>6</v>
      </c>
      <c r="B111" s="138"/>
      <c r="C111" s="124"/>
      <c r="D111" s="124"/>
      <c r="E111" s="139">
        <f>SUM(F113:F118)</f>
        <v>0</v>
      </c>
      <c r="F111" s="140"/>
      <c r="G111" s="139">
        <f>SUM(H113:H118)</f>
        <v>0</v>
      </c>
      <c r="H111" s="140"/>
      <c r="I111" s="33"/>
      <c r="J111" s="88"/>
      <c r="K111" s="107"/>
      <c r="L111" s="109"/>
      <c r="M111" s="89"/>
      <c r="N111" s="143"/>
      <c r="O111" s="123"/>
      <c r="P111" s="153"/>
      <c r="Q111" s="89"/>
      <c r="R111" s="92"/>
      <c r="S111" s="92"/>
    </row>
    <row r="112" spans="1:19" s="6" customFormat="1" ht="35.5" thickBot="1" x14ac:dyDescent="0.35">
      <c r="A112" s="18"/>
      <c r="B112" s="19" t="s">
        <v>218</v>
      </c>
      <c r="C112" s="101"/>
      <c r="D112" s="101"/>
      <c r="E112" s="101"/>
      <c r="F112" s="101"/>
      <c r="G112" s="32"/>
      <c r="H112" s="32"/>
      <c r="I112" s="32"/>
      <c r="J112" s="84"/>
      <c r="K112" s="107"/>
      <c r="L112" s="19" t="s">
        <v>218</v>
      </c>
      <c r="M112" s="89"/>
      <c r="N112" s="121"/>
      <c r="O112" s="89"/>
      <c r="P112" s="153"/>
      <c r="Q112" s="89"/>
      <c r="R112" s="93"/>
      <c r="S112" s="93"/>
    </row>
    <row r="113" spans="1:19" ht="91.9" customHeight="1" x14ac:dyDescent="0.3">
      <c r="A113" s="23" t="s">
        <v>51</v>
      </c>
      <c r="B113" s="22" t="s">
        <v>403</v>
      </c>
      <c r="C113" s="106"/>
      <c r="D113" s="106" t="s">
        <v>420</v>
      </c>
      <c r="E113" s="12" t="str">
        <f t="shared" ref="E113:E118" si="9">IF(C113="X","A",IF(D113="X","B"," "))</f>
        <v>B</v>
      </c>
      <c r="F113" s="15">
        <f>IF(E113="","",IF(E113="A",VLOOKUP($A113,'4 Valores Cuantitativos'!$B$5:$E$92,3,0),IF(E113="B",VLOOKUP($A113,'4 Valores Cuantitativos'!$B$5:$E$92,4,0),)))</f>
        <v>0</v>
      </c>
      <c r="G113" s="12"/>
      <c r="H113" s="15" t="str">
        <f>IF(G113="","",IF(G113="A",VLOOKUP($A113,'4 Valores Cuantitativos'!$B$5:$E$92,3,0),IF(G113="B",VLOOKUP($A113,'4 Valores Cuantitativos'!$B$5:$E$92,4,0),)))</f>
        <v/>
      </c>
      <c r="I113" s="16"/>
      <c r="J113" s="127" t="str">
        <f>IF(G113="","",IF(G113="A",VLOOKUP($A113,'Textos Respuesta x Preg.'!$A$4:$D$93,2,0),IF(G113="B",VLOOKUP($A113,'Textos Respuesta x Preg.'!$A$4:$D$93,4,0),)))</f>
        <v/>
      </c>
      <c r="K113" s="107"/>
      <c r="L113" s="144" t="e">
        <f>VLOOKUP(#REF!,sprincipio2,3)</f>
        <v>#REF!</v>
      </c>
      <c r="N113" s="155" t="e">
        <f>VLOOKUP(#REF!,supervisión,3)</f>
        <v>#REF!</v>
      </c>
      <c r="O113" s="122"/>
      <c r="P113" s="153"/>
      <c r="R113" s="82" t="s">
        <v>203</v>
      </c>
      <c r="S113" s="82" t="s">
        <v>122</v>
      </c>
    </row>
    <row r="114" spans="1:19" ht="61.15" customHeight="1" x14ac:dyDescent="0.3">
      <c r="A114" s="23" t="s">
        <v>52</v>
      </c>
      <c r="B114" s="22" t="s">
        <v>404</v>
      </c>
      <c r="C114" s="106"/>
      <c r="D114" s="106"/>
      <c r="E114" s="12" t="str">
        <f t="shared" si="9"/>
        <v xml:space="preserve"> </v>
      </c>
      <c r="F114" s="15">
        <f>IF(E114="","",IF(E114="A",VLOOKUP($A114,'4 Valores Cuantitativos'!$B$5:$E$92,3,0),IF(E114="B",VLOOKUP($A114,'4 Valores Cuantitativos'!$B$5:$E$92,4,0),)))</f>
        <v>0</v>
      </c>
      <c r="G114" s="12"/>
      <c r="H114" s="15" t="str">
        <f>IF(G114="","",IF(G114="A",VLOOKUP($A114,'4 Valores Cuantitativos'!$B$5:$E$92,3,0),IF(G114="B",VLOOKUP($A114,'4 Valores Cuantitativos'!$B$5:$E$92,4,0),)))</f>
        <v/>
      </c>
      <c r="I114" s="17"/>
      <c r="J114" s="127" t="str">
        <f>IF(G114="","",IF(G114="A",VLOOKUP($A114,'Textos Respuesta x Preg.'!$A$4:$D$93,2,0),IF(G114="B",VLOOKUP($A114,'Textos Respuesta x Preg.'!$A$4:$D$93,4,0),)))</f>
        <v/>
      </c>
      <c r="K114" s="107"/>
      <c r="L114" s="145"/>
      <c r="N114" s="156"/>
      <c r="O114" s="122"/>
      <c r="P114" s="153"/>
      <c r="R114" s="81" t="s">
        <v>207</v>
      </c>
      <c r="S114" s="82" t="s">
        <v>122</v>
      </c>
    </row>
    <row r="115" spans="1:19" ht="52.9" customHeight="1" x14ac:dyDescent="0.3">
      <c r="A115" s="23" t="s">
        <v>59</v>
      </c>
      <c r="B115" s="22" t="s">
        <v>405</v>
      </c>
      <c r="C115" s="106"/>
      <c r="D115" s="106" t="s">
        <v>420</v>
      </c>
      <c r="E115" s="12" t="str">
        <f t="shared" si="9"/>
        <v>B</v>
      </c>
      <c r="F115" s="15">
        <f>IF(E115="","",IF(E115="A",VLOOKUP($A115,'4 Valores Cuantitativos'!$B$5:$E$92,3,0),IF(E115="B",VLOOKUP($A115,'4 Valores Cuantitativos'!$B$5:$E$92,4,0),)))</f>
        <v>0</v>
      </c>
      <c r="G115" s="12"/>
      <c r="H115" s="15" t="str">
        <f>IF(G115="","",IF(G115="A",VLOOKUP($A115,'4 Valores Cuantitativos'!$B$5:$E$92,3,0),IF(G115="B",VLOOKUP($A115,'4 Valores Cuantitativos'!$B$5:$E$92,4,0),)))</f>
        <v/>
      </c>
      <c r="I115" s="17"/>
      <c r="J115" s="127" t="str">
        <f>IF(G115="","",IF(G115="A",VLOOKUP($A115,'Textos Respuesta x Preg.'!$A$4:$D$93,2,0),IF(G115="B",VLOOKUP($A115,'Textos Respuesta x Preg.'!$A$4:$D$93,4,0),)))</f>
        <v/>
      </c>
      <c r="K115" s="107"/>
      <c r="L115" s="145"/>
      <c r="N115" s="156"/>
      <c r="O115" s="122"/>
      <c r="P115" s="153"/>
      <c r="R115" s="81" t="s">
        <v>207</v>
      </c>
      <c r="S115" s="82" t="s">
        <v>122</v>
      </c>
    </row>
    <row r="116" spans="1:19" ht="81.650000000000006" customHeight="1" x14ac:dyDescent="0.3">
      <c r="A116" s="23">
        <v>5.2</v>
      </c>
      <c r="B116" s="22" t="s">
        <v>406</v>
      </c>
      <c r="C116" s="106"/>
      <c r="D116" s="106" t="s">
        <v>420</v>
      </c>
      <c r="E116" s="12" t="str">
        <f t="shared" si="9"/>
        <v>B</v>
      </c>
      <c r="F116" s="15">
        <f>IF(E116="","",IF(E116="A",VLOOKUP($A116,'4 Valores Cuantitativos'!$B$5:$E$92,3,0),IF(E116="B",VLOOKUP($A116,'4 Valores Cuantitativos'!$B$5:$E$92,4,0),)))</f>
        <v>0</v>
      </c>
      <c r="G116" s="12"/>
      <c r="H116" s="15" t="str">
        <f>IF(G116="","",IF(G116="A",VLOOKUP($A116,'4 Valores Cuantitativos'!$B$5:$E$92,3,0),IF(G116="B",VLOOKUP($A116,'4 Valores Cuantitativos'!$B$5:$E$92,4,0),)))</f>
        <v/>
      </c>
      <c r="I116" s="17"/>
      <c r="J116" s="127" t="str">
        <f>IF(G116="","",IF(G116="A",VLOOKUP($A116,'Textos Respuesta x Preg.'!$A$4:$D$93,2,0),IF(G116="B",VLOOKUP($A116,'Textos Respuesta x Preg.'!$A$4:$D$93,4,0),)))</f>
        <v/>
      </c>
      <c r="K116" s="107"/>
      <c r="L116" s="145"/>
      <c r="N116" s="156"/>
      <c r="O116" s="122"/>
      <c r="P116" s="153"/>
      <c r="R116" s="82" t="s">
        <v>204</v>
      </c>
      <c r="S116" s="82" t="s">
        <v>116</v>
      </c>
    </row>
    <row r="117" spans="1:19" ht="79.150000000000006" customHeight="1" x14ac:dyDescent="0.3">
      <c r="A117" s="47" t="s">
        <v>60</v>
      </c>
      <c r="B117" s="48" t="s">
        <v>407</v>
      </c>
      <c r="C117" s="106"/>
      <c r="D117" s="106" t="s">
        <v>420</v>
      </c>
      <c r="E117" s="12" t="str">
        <f t="shared" si="9"/>
        <v>B</v>
      </c>
      <c r="F117" s="15">
        <f>IF(E117="","",IF(E117="A",VLOOKUP($A117,'4 Valores Cuantitativos'!$B$5:$E$92,3,0),IF(E117="B",VLOOKUP($A117,'4 Valores Cuantitativos'!$B$5:$E$92,4,0),)))</f>
        <v>0</v>
      </c>
      <c r="G117" s="12"/>
      <c r="H117" s="15" t="str">
        <f>IF(G117="","",IF(G117="A",VLOOKUP($A117,'4 Valores Cuantitativos'!$B$5:$E$92,3,0),IF(G117="B",VLOOKUP($A117,'4 Valores Cuantitativos'!$B$5:$E$92,4,0),)))</f>
        <v/>
      </c>
      <c r="I117" s="29"/>
      <c r="J117" s="126" t="str">
        <f>IF(G117="","",IF(G117="A",VLOOKUP($A117,'Textos Respuesta x Preg.'!$A$4:$D$93,2,0),IF(G117="B",VLOOKUP($A117,'Textos Respuesta x Preg.'!$A$4:$D$93,4,0),)))</f>
        <v/>
      </c>
      <c r="K117" s="107"/>
      <c r="L117" s="145"/>
      <c r="N117" s="156"/>
      <c r="O117" s="122"/>
      <c r="P117" s="153"/>
      <c r="R117" s="82" t="s">
        <v>205</v>
      </c>
      <c r="S117" s="82" t="s">
        <v>116</v>
      </c>
    </row>
    <row r="118" spans="1:19" ht="79.900000000000006" customHeight="1" thickBot="1" x14ac:dyDescent="0.35">
      <c r="A118" s="24" t="s">
        <v>61</v>
      </c>
      <c r="B118" s="34" t="s">
        <v>413</v>
      </c>
      <c r="C118" s="106"/>
      <c r="D118" s="106" t="s">
        <v>420</v>
      </c>
      <c r="E118" s="12" t="str">
        <f t="shared" si="9"/>
        <v>B</v>
      </c>
      <c r="F118" s="35">
        <f>IF(E118="","",IF(E118="A",VLOOKUP($A118,'4 Valores Cuantitativos'!$B$5:$E$92,3,0),IF(E118="B",VLOOKUP($A118,'4 Valores Cuantitativos'!$B$5:$E$92,4,0),)))</f>
        <v>0</v>
      </c>
      <c r="G118" s="13"/>
      <c r="H118" s="35" t="str">
        <f>IF(G118="","",IF(G118="A",VLOOKUP($A118,'4 Valores Cuantitativos'!$B$5:$E$92,3,0),IF(G118="B",VLOOKUP($A118,'4 Valores Cuantitativos'!$B$5:$E$92,4,0),)))</f>
        <v/>
      </c>
      <c r="I118" s="36"/>
      <c r="J118" s="94" t="str">
        <f>IF(G118="","",IF(G118="A",VLOOKUP($A118,'Textos Respuesta x Preg.'!$A$4:$D$93,2,0),IF(G118="B",VLOOKUP($A118,'Textos Respuesta x Preg.'!$A$4:$D$93,4,0),)))</f>
        <v/>
      </c>
      <c r="K118" s="107"/>
      <c r="L118" s="146"/>
      <c r="N118" s="163"/>
      <c r="O118" s="122"/>
      <c r="P118" s="154"/>
      <c r="R118" s="83" t="s">
        <v>206</v>
      </c>
      <c r="S118" s="83" t="s">
        <v>116</v>
      </c>
    </row>
    <row r="119" spans="1:19" ht="17.5" customHeight="1" thickBot="1" x14ac:dyDescent="0.4">
      <c r="B119" s="62" t="s">
        <v>335</v>
      </c>
      <c r="C119" s="102"/>
      <c r="D119" s="102"/>
      <c r="E119" s="102"/>
      <c r="F119" s="64">
        <f>+E19+E53+E73+E86+E111</f>
        <v>34.662438571428574</v>
      </c>
      <c r="G119" s="63"/>
      <c r="H119" s="64">
        <f>+G19+G53+G73+G86+G111</f>
        <v>0</v>
      </c>
      <c r="K119" s="107"/>
      <c r="R119" s="79"/>
      <c r="S119" s="79"/>
    </row>
    <row r="120" spans="1:19" ht="14.5" thickTop="1" x14ac:dyDescent="0.3">
      <c r="G120" s="1"/>
      <c r="H120" s="14"/>
      <c r="K120" s="107"/>
      <c r="R120" s="79"/>
      <c r="S120" s="79"/>
    </row>
    <row r="121" spans="1:19" ht="14.5" x14ac:dyDescent="0.35">
      <c r="G121"/>
      <c r="H121"/>
      <c r="K121" s="107"/>
      <c r="R121" s="79"/>
      <c r="S121" s="79"/>
    </row>
    <row r="122" spans="1:19" ht="14.5" x14ac:dyDescent="0.35">
      <c r="G122"/>
      <c r="H122"/>
      <c r="K122" s="107"/>
      <c r="R122" s="79"/>
      <c r="S122" s="79"/>
    </row>
    <row r="123" spans="1:19" ht="14.5" x14ac:dyDescent="0.35">
      <c r="G123"/>
      <c r="H123"/>
      <c r="K123" s="107"/>
      <c r="R123" s="79"/>
      <c r="S123" s="79"/>
    </row>
    <row r="124" spans="1:19" x14ac:dyDescent="0.3">
      <c r="K124" s="107"/>
      <c r="R124" s="79"/>
      <c r="S124" s="79"/>
    </row>
    <row r="125" spans="1:19" x14ac:dyDescent="0.3">
      <c r="K125" s="107"/>
      <c r="R125" s="79"/>
      <c r="S125" s="79"/>
    </row>
    <row r="126" spans="1:19" x14ac:dyDescent="0.3">
      <c r="K126" s="107"/>
      <c r="R126" s="79"/>
      <c r="S126" s="79"/>
    </row>
    <row r="127" spans="1:19" x14ac:dyDescent="0.3">
      <c r="K127" s="107"/>
      <c r="R127" s="79"/>
      <c r="S127" s="79"/>
    </row>
    <row r="128" spans="1:19" x14ac:dyDescent="0.3">
      <c r="K128" s="107"/>
      <c r="R128" s="79"/>
      <c r="S128" s="79"/>
    </row>
    <row r="129" spans="11:19" x14ac:dyDescent="0.3">
      <c r="K129" s="107"/>
      <c r="R129" s="79"/>
      <c r="S129" s="79"/>
    </row>
    <row r="130" spans="11:19" x14ac:dyDescent="0.3">
      <c r="K130" s="107"/>
      <c r="R130" s="79"/>
      <c r="S130" s="79"/>
    </row>
    <row r="131" spans="11:19" x14ac:dyDescent="0.3">
      <c r="K131" s="107"/>
      <c r="R131" s="79"/>
      <c r="S131" s="79"/>
    </row>
    <row r="132" spans="11:19" x14ac:dyDescent="0.3">
      <c r="R132" s="79"/>
      <c r="S132" s="79"/>
    </row>
    <row r="133" spans="11:19" x14ac:dyDescent="0.3">
      <c r="R133" s="79"/>
      <c r="S133" s="79"/>
    </row>
    <row r="134" spans="11:19" x14ac:dyDescent="0.3">
      <c r="R134" s="79"/>
      <c r="S134" s="79"/>
    </row>
    <row r="135" spans="11:19" x14ac:dyDescent="0.3">
      <c r="R135" s="79"/>
      <c r="S135" s="79"/>
    </row>
    <row r="136" spans="11:19" x14ac:dyDescent="0.3">
      <c r="R136" s="79"/>
      <c r="S136" s="79"/>
    </row>
    <row r="137" spans="11:19" x14ac:dyDescent="0.3">
      <c r="R137" s="79"/>
      <c r="S137" s="79"/>
    </row>
    <row r="138" spans="11:19" x14ac:dyDescent="0.3">
      <c r="R138" s="79"/>
      <c r="S138" s="79"/>
    </row>
    <row r="139" spans="11:19" x14ac:dyDescent="0.3">
      <c r="R139" s="79"/>
      <c r="S139" s="79"/>
    </row>
    <row r="140" spans="11:19" x14ac:dyDescent="0.3">
      <c r="R140" s="79"/>
      <c r="S140" s="79"/>
    </row>
    <row r="141" spans="11:19" x14ac:dyDescent="0.3">
      <c r="R141" s="79"/>
      <c r="S141" s="79"/>
    </row>
    <row r="142" spans="11:19" x14ac:dyDescent="0.3">
      <c r="R142" s="79"/>
      <c r="S142" s="79"/>
    </row>
    <row r="143" spans="11:19" x14ac:dyDescent="0.3">
      <c r="R143" s="79"/>
      <c r="S143" s="79"/>
    </row>
    <row r="144" spans="11:19" x14ac:dyDescent="0.3">
      <c r="R144" s="79"/>
      <c r="S144" s="79"/>
    </row>
    <row r="145" spans="18:19" x14ac:dyDescent="0.3">
      <c r="R145" s="79"/>
      <c r="S145" s="79"/>
    </row>
    <row r="146" spans="18:19" x14ac:dyDescent="0.3">
      <c r="R146" s="79"/>
      <c r="S146" s="79"/>
    </row>
    <row r="147" spans="18:19" x14ac:dyDescent="0.3">
      <c r="R147" s="79"/>
      <c r="S147" s="79"/>
    </row>
    <row r="148" spans="18:19" x14ac:dyDescent="0.3">
      <c r="R148" s="79"/>
      <c r="S148" s="79"/>
    </row>
    <row r="149" spans="18:19" x14ac:dyDescent="0.3">
      <c r="R149" s="79"/>
      <c r="S149" s="79"/>
    </row>
    <row r="150" spans="18:19" x14ac:dyDescent="0.3">
      <c r="R150" s="79"/>
      <c r="S150" s="79"/>
    </row>
    <row r="151" spans="18:19" x14ac:dyDescent="0.3">
      <c r="R151" s="79"/>
      <c r="S151" s="79"/>
    </row>
    <row r="152" spans="18:19" x14ac:dyDescent="0.3">
      <c r="R152" s="79"/>
      <c r="S152" s="79"/>
    </row>
    <row r="153" spans="18:19" x14ac:dyDescent="0.3">
      <c r="R153" s="79"/>
      <c r="S153" s="79"/>
    </row>
    <row r="154" spans="18:19" x14ac:dyDescent="0.3">
      <c r="R154" s="79"/>
      <c r="S154" s="79"/>
    </row>
    <row r="155" spans="18:19" x14ac:dyDescent="0.3">
      <c r="R155" s="79"/>
      <c r="S155" s="79"/>
    </row>
    <row r="156" spans="18:19" x14ac:dyDescent="0.3">
      <c r="R156" s="79"/>
      <c r="S156" s="79"/>
    </row>
    <row r="157" spans="18:19" x14ac:dyDescent="0.3">
      <c r="R157" s="79"/>
      <c r="S157" s="79"/>
    </row>
    <row r="158" spans="18:19" x14ac:dyDescent="0.3">
      <c r="R158" s="79"/>
      <c r="S158" s="79"/>
    </row>
    <row r="159" spans="18:19" x14ac:dyDescent="0.3">
      <c r="R159" s="79"/>
      <c r="S159" s="79"/>
    </row>
    <row r="160" spans="18:19" x14ac:dyDescent="0.3">
      <c r="R160" s="79"/>
      <c r="S160" s="79"/>
    </row>
    <row r="161" spans="18:19" x14ac:dyDescent="0.3">
      <c r="R161" s="79"/>
      <c r="S161" s="79"/>
    </row>
    <row r="162" spans="18:19" x14ac:dyDescent="0.3">
      <c r="R162" s="79"/>
      <c r="S162" s="79"/>
    </row>
    <row r="163" spans="18:19" x14ac:dyDescent="0.3">
      <c r="R163" s="79"/>
      <c r="S163" s="79"/>
    </row>
    <row r="164" spans="18:19" x14ac:dyDescent="0.3">
      <c r="R164" s="79"/>
      <c r="S164" s="79"/>
    </row>
    <row r="165" spans="18:19" x14ac:dyDescent="0.3">
      <c r="R165" s="79"/>
      <c r="S165" s="79"/>
    </row>
    <row r="166" spans="18:19" x14ac:dyDescent="0.3">
      <c r="R166" s="79"/>
      <c r="S166" s="79"/>
    </row>
    <row r="167" spans="18:19" x14ac:dyDescent="0.3">
      <c r="R167" s="79"/>
      <c r="S167" s="79"/>
    </row>
    <row r="168" spans="18:19" x14ac:dyDescent="0.3">
      <c r="R168" s="79"/>
      <c r="S168" s="79"/>
    </row>
    <row r="169" spans="18:19" x14ac:dyDescent="0.3">
      <c r="R169" s="79"/>
      <c r="S169" s="79"/>
    </row>
    <row r="170" spans="18:19" x14ac:dyDescent="0.3">
      <c r="R170" s="79"/>
      <c r="S170" s="79"/>
    </row>
    <row r="171" spans="18:19" x14ac:dyDescent="0.3">
      <c r="R171" s="79"/>
      <c r="S171" s="79"/>
    </row>
    <row r="172" spans="18:19" x14ac:dyDescent="0.3">
      <c r="R172" s="79"/>
      <c r="S172" s="79"/>
    </row>
  </sheetData>
  <mergeCells count="42">
    <mergeCell ref="G16:J16"/>
    <mergeCell ref="A17:B18"/>
    <mergeCell ref="C17:J17"/>
    <mergeCell ref="L17:L18"/>
    <mergeCell ref="N17:N18"/>
    <mergeCell ref="E18:F18"/>
    <mergeCell ref="G18:H18"/>
    <mergeCell ref="A19:B19"/>
    <mergeCell ref="E19:F19"/>
    <mergeCell ref="G19:H19"/>
    <mergeCell ref="N54:N72"/>
    <mergeCell ref="L55:L60"/>
    <mergeCell ref="L62:L69"/>
    <mergeCell ref="L71:L72"/>
    <mergeCell ref="A53:B53"/>
    <mergeCell ref="E53:F53"/>
    <mergeCell ref="G53:H53"/>
    <mergeCell ref="R17:S18"/>
    <mergeCell ref="P19:P118"/>
    <mergeCell ref="N20:N52"/>
    <mergeCell ref="L23:L29"/>
    <mergeCell ref="L31:L38"/>
    <mergeCell ref="P17:P18"/>
    <mergeCell ref="L40:L47"/>
    <mergeCell ref="L49:L52"/>
    <mergeCell ref="L113:L118"/>
    <mergeCell ref="N113:N118"/>
    <mergeCell ref="A73:B73"/>
    <mergeCell ref="E73:F73"/>
    <mergeCell ref="G73:H73"/>
    <mergeCell ref="L75:L77"/>
    <mergeCell ref="N75:N85"/>
    <mergeCell ref="L79:L85"/>
    <mergeCell ref="A86:B86"/>
    <mergeCell ref="E86:F86"/>
    <mergeCell ref="G86:H86"/>
    <mergeCell ref="N87:N111"/>
    <mergeCell ref="L88:L93"/>
    <mergeCell ref="L95:L110"/>
    <mergeCell ref="A111:B111"/>
    <mergeCell ref="E111:F111"/>
    <mergeCell ref="G111:H111"/>
  </mergeCells>
  <conditionalFormatting sqref="G21 G40:G47">
    <cfRule type="containsText" dxfId="133" priority="136" operator="containsText" text="A">
      <formula>NOT(ISERROR(SEARCH("A",G21)))</formula>
    </cfRule>
  </conditionalFormatting>
  <conditionalFormatting sqref="G23">
    <cfRule type="containsText" dxfId="132" priority="135" operator="containsText" text="A">
      <formula>NOT(ISERROR(SEARCH("A",G23)))</formula>
    </cfRule>
  </conditionalFormatting>
  <conditionalFormatting sqref="G24:G29">
    <cfRule type="containsText" dxfId="131" priority="134" operator="containsText" text="A">
      <formula>NOT(ISERROR(SEARCH("A",G24)))</formula>
    </cfRule>
  </conditionalFormatting>
  <conditionalFormatting sqref="G31:G38">
    <cfRule type="containsText" dxfId="130" priority="133" operator="containsText" text="A">
      <formula>NOT(ISERROR(SEARCH("A",G31)))</formula>
    </cfRule>
  </conditionalFormatting>
  <conditionalFormatting sqref="G49:G52">
    <cfRule type="containsText" dxfId="129" priority="132" operator="containsText" text="A">
      <formula>NOT(ISERROR(SEARCH("A",G49)))</formula>
    </cfRule>
  </conditionalFormatting>
  <conditionalFormatting sqref="G55:G60">
    <cfRule type="containsText" dxfId="128" priority="131" operator="containsText" text="A">
      <formula>NOT(ISERROR(SEARCH("A",G55)))</formula>
    </cfRule>
  </conditionalFormatting>
  <conditionalFormatting sqref="G62:G69 G72">
    <cfRule type="containsText" dxfId="127" priority="130" operator="containsText" text="A">
      <formula>NOT(ISERROR(SEARCH("A",G62)))</formula>
    </cfRule>
  </conditionalFormatting>
  <conditionalFormatting sqref="G75:G77">
    <cfRule type="containsText" dxfId="126" priority="129" operator="containsText" text="A">
      <formula>NOT(ISERROR(SEARCH("A",G75)))</formula>
    </cfRule>
  </conditionalFormatting>
  <conditionalFormatting sqref="G79:G85">
    <cfRule type="containsText" dxfId="125" priority="128" operator="containsText" text="A">
      <formula>NOT(ISERROR(SEARCH("A",G79)))</formula>
    </cfRule>
  </conditionalFormatting>
  <conditionalFormatting sqref="G88:G93">
    <cfRule type="containsText" dxfId="124" priority="127" operator="containsText" text="A">
      <formula>NOT(ISERROR(SEARCH("A",G88)))</formula>
    </cfRule>
  </conditionalFormatting>
  <conditionalFormatting sqref="G95:G110">
    <cfRule type="containsText" dxfId="123" priority="126" operator="containsText" text="A">
      <formula>NOT(ISERROR(SEARCH("A",G95)))</formula>
    </cfRule>
  </conditionalFormatting>
  <conditionalFormatting sqref="G113:G118">
    <cfRule type="containsText" dxfId="122" priority="125" operator="containsText" text="A">
      <formula>NOT(ISERROR(SEARCH("A",G113)))</formula>
    </cfRule>
  </conditionalFormatting>
  <conditionalFormatting sqref="G71">
    <cfRule type="containsText" dxfId="121" priority="124" operator="containsText" text="A">
      <formula>NOT(ISERROR(SEARCH("A",G71)))</formula>
    </cfRule>
  </conditionalFormatting>
  <conditionalFormatting sqref="G21">
    <cfRule type="containsText" dxfId="120" priority="123" operator="containsText" text="A">
      <formula>NOT(ISERROR(SEARCH("A",G21)))</formula>
    </cfRule>
  </conditionalFormatting>
  <conditionalFormatting sqref="G23:G29">
    <cfRule type="containsText" dxfId="119" priority="122" operator="containsText" text="A">
      <formula>NOT(ISERROR(SEARCH("A",G23)))</formula>
    </cfRule>
  </conditionalFormatting>
  <conditionalFormatting sqref="G23:G29">
    <cfRule type="containsText" dxfId="118" priority="121" operator="containsText" text="A">
      <formula>NOT(ISERROR(SEARCH("A",G23)))</formula>
    </cfRule>
  </conditionalFormatting>
  <conditionalFormatting sqref="G31:G38">
    <cfRule type="containsText" dxfId="117" priority="120" operator="containsText" text="A">
      <formula>NOT(ISERROR(SEARCH("A",G31)))</formula>
    </cfRule>
  </conditionalFormatting>
  <conditionalFormatting sqref="G31:G38">
    <cfRule type="containsText" dxfId="116" priority="119" operator="containsText" text="A">
      <formula>NOT(ISERROR(SEARCH("A",G31)))</formula>
    </cfRule>
  </conditionalFormatting>
  <conditionalFormatting sqref="G31:G38">
    <cfRule type="containsText" dxfId="115" priority="118" operator="containsText" text="A">
      <formula>NOT(ISERROR(SEARCH("A",G31)))</formula>
    </cfRule>
  </conditionalFormatting>
  <conditionalFormatting sqref="G40:G47">
    <cfRule type="containsText" dxfId="114" priority="117" operator="containsText" text="A">
      <formula>NOT(ISERROR(SEARCH("A",G40)))</formula>
    </cfRule>
  </conditionalFormatting>
  <conditionalFormatting sqref="G40:G47">
    <cfRule type="containsText" dxfId="113" priority="116" operator="containsText" text="A">
      <formula>NOT(ISERROR(SEARCH("A",G40)))</formula>
    </cfRule>
  </conditionalFormatting>
  <conditionalFormatting sqref="G40:G47">
    <cfRule type="containsText" dxfId="112" priority="115" operator="containsText" text="A">
      <formula>NOT(ISERROR(SEARCH("A",G40)))</formula>
    </cfRule>
  </conditionalFormatting>
  <conditionalFormatting sqref="G40:G47">
    <cfRule type="containsText" dxfId="111" priority="114" operator="containsText" text="A">
      <formula>NOT(ISERROR(SEARCH("A",G40)))</formula>
    </cfRule>
  </conditionalFormatting>
  <conditionalFormatting sqref="G49:G52">
    <cfRule type="containsText" dxfId="110" priority="113" operator="containsText" text="A">
      <formula>NOT(ISERROR(SEARCH("A",G49)))</formula>
    </cfRule>
  </conditionalFormatting>
  <conditionalFormatting sqref="G49:G52">
    <cfRule type="containsText" dxfId="109" priority="112" operator="containsText" text="A">
      <formula>NOT(ISERROR(SEARCH("A",G49)))</formula>
    </cfRule>
  </conditionalFormatting>
  <conditionalFormatting sqref="G49:G52">
    <cfRule type="containsText" dxfId="108" priority="111" operator="containsText" text="A">
      <formula>NOT(ISERROR(SEARCH("A",G49)))</formula>
    </cfRule>
  </conditionalFormatting>
  <conditionalFormatting sqref="G49:G52">
    <cfRule type="containsText" dxfId="107" priority="110" operator="containsText" text="A">
      <formula>NOT(ISERROR(SEARCH("A",G49)))</formula>
    </cfRule>
  </conditionalFormatting>
  <conditionalFormatting sqref="G55:G60">
    <cfRule type="containsText" dxfId="106" priority="109" operator="containsText" text="A">
      <formula>NOT(ISERROR(SEARCH("A",G55)))</formula>
    </cfRule>
  </conditionalFormatting>
  <conditionalFormatting sqref="G55:G60">
    <cfRule type="containsText" dxfId="105" priority="108" operator="containsText" text="A">
      <formula>NOT(ISERROR(SEARCH("A",G55)))</formula>
    </cfRule>
  </conditionalFormatting>
  <conditionalFormatting sqref="G55:G60">
    <cfRule type="containsText" dxfId="104" priority="107" operator="containsText" text="A">
      <formula>NOT(ISERROR(SEARCH("A",G55)))</formula>
    </cfRule>
  </conditionalFormatting>
  <conditionalFormatting sqref="G55:G60">
    <cfRule type="containsText" dxfId="103" priority="106" operator="containsText" text="A">
      <formula>NOT(ISERROR(SEARCH("A",G55)))</formula>
    </cfRule>
  </conditionalFormatting>
  <conditionalFormatting sqref="G62:G69">
    <cfRule type="containsText" dxfId="102" priority="105" operator="containsText" text="A">
      <formula>NOT(ISERROR(SEARCH("A",G62)))</formula>
    </cfRule>
  </conditionalFormatting>
  <conditionalFormatting sqref="G62:G69">
    <cfRule type="containsText" dxfId="101" priority="104" operator="containsText" text="A">
      <formula>NOT(ISERROR(SEARCH("A",G62)))</formula>
    </cfRule>
  </conditionalFormatting>
  <conditionalFormatting sqref="G62:G69">
    <cfRule type="containsText" dxfId="100" priority="103" operator="containsText" text="A">
      <formula>NOT(ISERROR(SEARCH("A",G62)))</formula>
    </cfRule>
  </conditionalFormatting>
  <conditionalFormatting sqref="G62:G69">
    <cfRule type="containsText" dxfId="99" priority="102" operator="containsText" text="A">
      <formula>NOT(ISERROR(SEARCH("A",G62)))</formula>
    </cfRule>
  </conditionalFormatting>
  <conditionalFormatting sqref="G71:G72">
    <cfRule type="containsText" dxfId="98" priority="101" operator="containsText" text="A">
      <formula>NOT(ISERROR(SEARCH("A",G71)))</formula>
    </cfRule>
  </conditionalFormatting>
  <conditionalFormatting sqref="G71:G72">
    <cfRule type="containsText" dxfId="97" priority="100" operator="containsText" text="A">
      <formula>NOT(ISERROR(SEARCH("A",G71)))</formula>
    </cfRule>
  </conditionalFormatting>
  <conditionalFormatting sqref="G71:G72">
    <cfRule type="containsText" dxfId="96" priority="99" operator="containsText" text="A">
      <formula>NOT(ISERROR(SEARCH("A",G71)))</formula>
    </cfRule>
  </conditionalFormatting>
  <conditionalFormatting sqref="G71:G72">
    <cfRule type="containsText" dxfId="95" priority="98" operator="containsText" text="A">
      <formula>NOT(ISERROR(SEARCH("A",G71)))</formula>
    </cfRule>
  </conditionalFormatting>
  <conditionalFormatting sqref="G75:G77">
    <cfRule type="containsText" dxfId="94" priority="97" operator="containsText" text="A">
      <formula>NOT(ISERROR(SEARCH("A",G75)))</formula>
    </cfRule>
  </conditionalFormatting>
  <conditionalFormatting sqref="G75:G77">
    <cfRule type="containsText" dxfId="93" priority="96" operator="containsText" text="A">
      <formula>NOT(ISERROR(SEARCH("A",G75)))</formula>
    </cfRule>
  </conditionalFormatting>
  <conditionalFormatting sqref="G75:G77">
    <cfRule type="containsText" dxfId="92" priority="95" operator="containsText" text="A">
      <formula>NOT(ISERROR(SEARCH("A",G75)))</formula>
    </cfRule>
  </conditionalFormatting>
  <conditionalFormatting sqref="G75:G77">
    <cfRule type="containsText" dxfId="91" priority="94" operator="containsText" text="A">
      <formula>NOT(ISERROR(SEARCH("A",G75)))</formula>
    </cfRule>
  </conditionalFormatting>
  <conditionalFormatting sqref="G79:G85">
    <cfRule type="containsText" dxfId="90" priority="93" operator="containsText" text="A">
      <formula>NOT(ISERROR(SEARCH("A",G79)))</formula>
    </cfRule>
  </conditionalFormatting>
  <conditionalFormatting sqref="G79:G85">
    <cfRule type="containsText" dxfId="89" priority="92" operator="containsText" text="A">
      <formula>NOT(ISERROR(SEARCH("A",G79)))</formula>
    </cfRule>
  </conditionalFormatting>
  <conditionalFormatting sqref="G79:G85">
    <cfRule type="containsText" dxfId="88" priority="91" operator="containsText" text="A">
      <formula>NOT(ISERROR(SEARCH("A",G79)))</formula>
    </cfRule>
  </conditionalFormatting>
  <conditionalFormatting sqref="G79:G85">
    <cfRule type="containsText" dxfId="87" priority="90" operator="containsText" text="A">
      <formula>NOT(ISERROR(SEARCH("A",G79)))</formula>
    </cfRule>
  </conditionalFormatting>
  <conditionalFormatting sqref="G88:G93">
    <cfRule type="containsText" dxfId="86" priority="89" operator="containsText" text="A">
      <formula>NOT(ISERROR(SEARCH("A",G88)))</formula>
    </cfRule>
  </conditionalFormatting>
  <conditionalFormatting sqref="G88:G93">
    <cfRule type="containsText" dxfId="85" priority="88" operator="containsText" text="A">
      <formula>NOT(ISERROR(SEARCH("A",G88)))</formula>
    </cfRule>
  </conditionalFormatting>
  <conditionalFormatting sqref="G88:G93">
    <cfRule type="containsText" dxfId="84" priority="87" operator="containsText" text="A">
      <formula>NOT(ISERROR(SEARCH("A",G88)))</formula>
    </cfRule>
  </conditionalFormatting>
  <conditionalFormatting sqref="G88:G93">
    <cfRule type="containsText" dxfId="83" priority="86" operator="containsText" text="A">
      <formula>NOT(ISERROR(SEARCH("A",G88)))</formula>
    </cfRule>
  </conditionalFormatting>
  <conditionalFormatting sqref="G95:G110">
    <cfRule type="containsText" dxfId="82" priority="85" operator="containsText" text="A">
      <formula>NOT(ISERROR(SEARCH("A",G95)))</formula>
    </cfRule>
  </conditionalFormatting>
  <conditionalFormatting sqref="G95:G110">
    <cfRule type="containsText" dxfId="81" priority="84" operator="containsText" text="A">
      <formula>NOT(ISERROR(SEARCH("A",G95)))</formula>
    </cfRule>
  </conditionalFormatting>
  <conditionalFormatting sqref="G95:G110">
    <cfRule type="containsText" dxfId="80" priority="83" operator="containsText" text="A">
      <formula>NOT(ISERROR(SEARCH("A",G95)))</formula>
    </cfRule>
  </conditionalFormatting>
  <conditionalFormatting sqref="G95:G110">
    <cfRule type="containsText" dxfId="79" priority="82" operator="containsText" text="A">
      <formula>NOT(ISERROR(SEARCH("A",G95)))</formula>
    </cfRule>
  </conditionalFormatting>
  <conditionalFormatting sqref="G113:G118">
    <cfRule type="containsText" dxfId="78" priority="81" operator="containsText" text="A">
      <formula>NOT(ISERROR(SEARCH("A",G113)))</formula>
    </cfRule>
  </conditionalFormatting>
  <conditionalFormatting sqref="G113:G118">
    <cfRule type="containsText" dxfId="77" priority="80" operator="containsText" text="A">
      <formula>NOT(ISERROR(SEARCH("A",G113)))</formula>
    </cfRule>
  </conditionalFormatting>
  <conditionalFormatting sqref="G113:G118">
    <cfRule type="containsText" dxfId="76" priority="79" operator="containsText" text="A">
      <formula>NOT(ISERROR(SEARCH("A",G113)))</formula>
    </cfRule>
  </conditionalFormatting>
  <conditionalFormatting sqref="G113:G118">
    <cfRule type="containsText" dxfId="75" priority="78" operator="containsText" text="A">
      <formula>NOT(ISERROR(SEARCH("A",G113)))</formula>
    </cfRule>
  </conditionalFormatting>
  <conditionalFormatting sqref="E21">
    <cfRule type="containsText" dxfId="74" priority="73" operator="containsText" text="B">
      <formula>NOT(ISERROR(SEARCH("B",E21)))</formula>
    </cfRule>
    <cfRule type="containsText" dxfId="73" priority="74" operator="containsText" text="A">
      <formula>NOT(ISERROR(SEARCH("A",E21)))</formula>
    </cfRule>
  </conditionalFormatting>
  <conditionalFormatting sqref="E23">
    <cfRule type="containsText" dxfId="72" priority="68" operator="containsText" text="B">
      <formula>NOT(ISERROR(SEARCH("B",E23)))</formula>
    </cfRule>
    <cfRule type="containsText" dxfId="71" priority="69" operator="containsText" text="A">
      <formula>NOT(ISERROR(SEARCH("A",E23)))</formula>
    </cfRule>
  </conditionalFormatting>
  <conditionalFormatting sqref="E24:E29">
    <cfRule type="containsText" dxfId="70" priority="63" operator="containsText" text="B">
      <formula>NOT(ISERROR(SEARCH("B",E24)))</formula>
    </cfRule>
    <cfRule type="containsText" dxfId="69" priority="64" operator="containsText" text="A">
      <formula>NOT(ISERROR(SEARCH("A",E24)))</formula>
    </cfRule>
  </conditionalFormatting>
  <conditionalFormatting sqref="E31:E38">
    <cfRule type="containsText" dxfId="68" priority="58" operator="containsText" text="B">
      <formula>NOT(ISERROR(SEARCH("B",E31)))</formula>
    </cfRule>
    <cfRule type="containsText" dxfId="67" priority="59" operator="containsText" text="A">
      <formula>NOT(ISERROR(SEARCH("A",E31)))</formula>
    </cfRule>
  </conditionalFormatting>
  <conditionalFormatting sqref="E40:E47">
    <cfRule type="containsText" dxfId="66" priority="53" operator="containsText" text="B">
      <formula>NOT(ISERROR(SEARCH("B",E40)))</formula>
    </cfRule>
    <cfRule type="containsText" dxfId="65" priority="54" operator="containsText" text="A">
      <formula>NOT(ISERROR(SEARCH("A",E40)))</formula>
    </cfRule>
  </conditionalFormatting>
  <conditionalFormatting sqref="E49:E52">
    <cfRule type="containsText" dxfId="64" priority="48" operator="containsText" text="B">
      <formula>NOT(ISERROR(SEARCH("B",E49)))</formula>
    </cfRule>
    <cfRule type="containsText" dxfId="63" priority="49" operator="containsText" text="A">
      <formula>NOT(ISERROR(SEARCH("A",E49)))</formula>
    </cfRule>
  </conditionalFormatting>
  <conditionalFormatting sqref="E55:E60">
    <cfRule type="containsText" dxfId="62" priority="43" operator="containsText" text="B">
      <formula>NOT(ISERROR(SEARCH("B",E55)))</formula>
    </cfRule>
    <cfRule type="containsText" dxfId="61" priority="44" operator="containsText" text="A">
      <formula>NOT(ISERROR(SEARCH("A",E55)))</formula>
    </cfRule>
  </conditionalFormatting>
  <conditionalFormatting sqref="E62:E69">
    <cfRule type="containsText" dxfId="60" priority="38" operator="containsText" text="B">
      <formula>NOT(ISERROR(SEARCH("B",E62)))</formula>
    </cfRule>
    <cfRule type="containsText" dxfId="59" priority="39" operator="containsText" text="A">
      <formula>NOT(ISERROR(SEARCH("A",E62)))</formula>
    </cfRule>
  </conditionalFormatting>
  <conditionalFormatting sqref="E71:E72">
    <cfRule type="containsText" dxfId="58" priority="33" operator="containsText" text="B">
      <formula>NOT(ISERROR(SEARCH("B",E71)))</formula>
    </cfRule>
    <cfRule type="containsText" dxfId="57" priority="34" operator="containsText" text="A">
      <formula>NOT(ISERROR(SEARCH("A",E71)))</formula>
    </cfRule>
  </conditionalFormatting>
  <conditionalFormatting sqref="E75:E77">
    <cfRule type="containsText" dxfId="56" priority="28" operator="containsText" text="B">
      <formula>NOT(ISERROR(SEARCH("B",E75)))</formula>
    </cfRule>
    <cfRule type="containsText" dxfId="55" priority="29" operator="containsText" text="A">
      <formula>NOT(ISERROR(SEARCH("A",E75)))</formula>
    </cfRule>
  </conditionalFormatting>
  <conditionalFormatting sqref="E79:E85">
    <cfRule type="containsText" dxfId="54" priority="23" operator="containsText" text="B">
      <formula>NOT(ISERROR(SEARCH("B",E79)))</formula>
    </cfRule>
    <cfRule type="containsText" dxfId="53" priority="24" operator="containsText" text="A">
      <formula>NOT(ISERROR(SEARCH("A",E79)))</formula>
    </cfRule>
  </conditionalFormatting>
  <conditionalFormatting sqref="E88:E93">
    <cfRule type="containsText" dxfId="52" priority="18" operator="containsText" text="B">
      <formula>NOT(ISERROR(SEARCH("B",E88)))</formula>
    </cfRule>
    <cfRule type="containsText" dxfId="51" priority="19" operator="containsText" text="A">
      <formula>NOT(ISERROR(SEARCH("A",E88)))</formula>
    </cfRule>
  </conditionalFormatting>
  <conditionalFormatting sqref="E95:E110">
    <cfRule type="containsText" dxfId="50" priority="13" operator="containsText" text="B">
      <formula>NOT(ISERROR(SEARCH("B",E95)))</formula>
    </cfRule>
    <cfRule type="containsText" dxfId="49" priority="14" operator="containsText" text="A">
      <formula>NOT(ISERROR(SEARCH("A",E95)))</formula>
    </cfRule>
  </conditionalFormatting>
  <conditionalFormatting sqref="G71">
    <cfRule type="containsText" dxfId="48" priority="7" operator="containsText" text="A">
      <formula>NOT(ISERROR(SEARCH("A",G71)))</formula>
    </cfRule>
  </conditionalFormatting>
  <conditionalFormatting sqref="B6">
    <cfRule type="containsText" dxfId="47" priority="6" operator="containsText" text="formulas">
      <formula>NOT(ISERROR(SEARCH("formulas",B6)))</formula>
    </cfRule>
  </conditionalFormatting>
  <conditionalFormatting sqref="E113:E118">
    <cfRule type="containsText" dxfId="46" priority="1" operator="containsText" text="B">
      <formula>NOT(ISERROR(SEARCH("B",E113)))</formula>
    </cfRule>
    <cfRule type="containsText" dxfId="45" priority="2" operator="containsText" text="A">
      <formula>NOT(ISERROR(SEARCH("A",E113)))</formula>
    </cfRule>
  </conditionalFormatting>
  <printOptions horizontalCentered="1"/>
  <pageMargins left="0.59055118110236227" right="0.19685039370078741" top="0.39370078740157483" bottom="0.39370078740157483" header="0" footer="0"/>
  <pageSetup scale="45" fitToHeight="0" orientation="portrait" r:id="rId1"/>
  <headerFooter>
    <oddFooter xml:space="preserve">&amp;C“Este documento forma parte de un expediente clasificado como reservado” &amp;R&amp;P de &amp;N
DE80T024 </oddFooter>
  </headerFooter>
  <drawing r:id="rId2"/>
  <extLst>
    <ext xmlns:x14="http://schemas.microsoft.com/office/spreadsheetml/2009/9/main" uri="{78C0D931-6437-407d-A8EE-F0AAD7539E65}">
      <x14:conditionalFormattings>
        <x14:conditionalFormatting xmlns:xm="http://schemas.microsoft.com/office/excel/2006/main">
          <x14:cfRule type="cellIs" priority="137" operator="equal" id="{BCADE6CA-EF1C-4AD9-8C9F-2BD1EF66E2B4}">
            <xm:f>'4 Valores Cuantitativos'!$E$4</xm:f>
            <x14:dxf>
              <fill>
                <patternFill>
                  <bgColor rgb="FFFF0000"/>
                </patternFill>
              </fill>
            </x14:dxf>
          </x14:cfRule>
          <x14:cfRule type="cellIs" priority="138" operator="between" id="{1A0ED5A9-4AB1-47FB-9B00-5287571C00BF}">
            <xm:f>'4 Valores Cuantitativos'!#REF!</xm:f>
            <xm:f>'4 Valores Cuantitativos'!$G$4</xm:f>
            <x14:dxf>
              <fill>
                <patternFill>
                  <bgColor rgb="FFFF0000"/>
                </patternFill>
              </fill>
            </x14:dxf>
          </x14:cfRule>
          <x14:cfRule type="cellIs" priority="139" operator="equal" id="{82B9359D-F159-4A65-AC6E-F88102C66429}">
            <xm:f>'4 Valores Cuantitativos'!$D$4</xm:f>
            <x14:dxf>
              <fill>
                <patternFill>
                  <bgColor rgb="FF92D050"/>
                </patternFill>
              </fill>
            </x14:dxf>
          </x14:cfRule>
          <xm:sqref>G21 G31:G38 G40:G47 G49:G52 G55:G60 G62:G69 G75:G77 G79:G85 G88:G93 G95:G110 G113:G118 G23:G29 G71:G72</xm:sqref>
        </x14:conditionalFormatting>
        <x14:conditionalFormatting xmlns:xm="http://schemas.microsoft.com/office/excel/2006/main">
          <x14:cfRule type="cellIs" priority="75" operator="equal" id="{AA1EECBB-7B19-4EDC-91DA-1257F4FE8CBF}">
            <xm:f>'\\Scpfileserver\daescia\Cuestionarios Estados y Municipios marzo 2016\[Cédula de Evaluación-MAOF Preeliminar.xlsx]Valores Cuantitativos'!#REF!</xm:f>
            <x14:dxf>
              <fill>
                <patternFill>
                  <bgColor rgb="FFFFFF00"/>
                </patternFill>
              </fill>
            </x14:dxf>
          </x14:cfRule>
          <x14:cfRule type="cellIs" priority="76" operator="between" id="{75F5AF9C-281E-4F5A-8608-0607549968B3}">
            <xm:f>'\\Scpfileserver\daescia\Cuestionarios Estados y Municipios marzo 2016\[Cédula de Evaluación-MAOF Preeliminar.xlsx]Valores Cuantitativos'!#REF!</xm:f>
            <xm:f>'\\Scpfileserver\daescia\Cuestionarios Estados y Municipios marzo 2016\[Cédula de Evaluación-MAOF Preeliminar.xlsx]Valores Cuantitativos'!#REF!</xm:f>
            <x14:dxf>
              <fill>
                <patternFill>
                  <bgColor rgb="FFFF0000"/>
                </patternFill>
              </fill>
            </x14:dxf>
          </x14:cfRule>
          <x14:cfRule type="cellIs" priority="77" operator="equal" id="{4BAB2836-DD68-4530-93D2-551F17DE1B89}">
            <xm:f>'\\Scpfileserver\daescia\Cuestionarios Estados y Municipios marzo 2016\[Cédula de Evaluación-MAOF Preeliminar.xlsx]Valores Cuantitativos'!#REF!</xm:f>
            <x14:dxf>
              <fill>
                <patternFill>
                  <bgColor rgb="FF92D050"/>
                </patternFill>
              </fill>
            </x14:dxf>
          </x14:cfRule>
          <xm:sqref>E21</xm:sqref>
        </x14:conditionalFormatting>
        <x14:conditionalFormatting xmlns:xm="http://schemas.microsoft.com/office/excel/2006/main">
          <x14:cfRule type="cellIs" priority="70" operator="equal" id="{66F0B7CE-E3BF-42C8-952C-4394DC25B5B8}">
            <xm:f>'\\Scpfileserver\daescia\Cuestionarios Estados y Municipios marzo 2016\[Cédula de Evaluación-MAOF Preeliminar.xlsx]Valores Cuantitativos'!#REF!</xm:f>
            <x14:dxf>
              <fill>
                <patternFill>
                  <bgColor rgb="FFFFFF00"/>
                </patternFill>
              </fill>
            </x14:dxf>
          </x14:cfRule>
          <x14:cfRule type="cellIs" priority="71" operator="between" id="{CEAD0995-8328-4415-A087-B05E01E84AF6}">
            <xm:f>'\\Scpfileserver\daescia\Cuestionarios Estados y Municipios marzo 2016\[Cédula de Evaluación-MAOF Preeliminar.xlsx]Valores Cuantitativos'!#REF!</xm:f>
            <xm:f>'\\Scpfileserver\daescia\Cuestionarios Estados y Municipios marzo 2016\[Cédula de Evaluación-MAOF Preeliminar.xlsx]Valores Cuantitativos'!#REF!</xm:f>
            <x14:dxf>
              <fill>
                <patternFill>
                  <bgColor rgb="FFFF0000"/>
                </patternFill>
              </fill>
            </x14:dxf>
          </x14:cfRule>
          <x14:cfRule type="cellIs" priority="72" operator="equal" id="{A935207C-5879-475A-8882-27E532DE6DBC}">
            <xm:f>'\\Scpfileserver\daescia\Cuestionarios Estados y Municipios marzo 2016\[Cédula de Evaluación-MAOF Preeliminar.xlsx]Valores Cuantitativos'!#REF!</xm:f>
            <x14:dxf>
              <fill>
                <patternFill>
                  <bgColor rgb="FF92D050"/>
                </patternFill>
              </fill>
            </x14:dxf>
          </x14:cfRule>
          <xm:sqref>E23</xm:sqref>
        </x14:conditionalFormatting>
        <x14:conditionalFormatting xmlns:xm="http://schemas.microsoft.com/office/excel/2006/main">
          <x14:cfRule type="cellIs" priority="65" operator="equal" id="{23BDEFCE-4C24-4CBD-8685-164100025653}">
            <xm:f>'\\Scpfileserver\daescia\Cuestionarios Estados y Municipios marzo 2016\[Cédula de Evaluación-MAOF Preeliminar.xlsx]Valores Cuantitativos'!#REF!</xm:f>
            <x14:dxf>
              <fill>
                <patternFill>
                  <bgColor rgb="FFFFFF00"/>
                </patternFill>
              </fill>
            </x14:dxf>
          </x14:cfRule>
          <x14:cfRule type="cellIs" priority="66" operator="between" id="{84552FB3-C8DD-40D1-A1A6-39E5A6CD5DB0}">
            <xm:f>'\\Scpfileserver\daescia\Cuestionarios Estados y Municipios marzo 2016\[Cédula de Evaluación-MAOF Preeliminar.xlsx]Valores Cuantitativos'!#REF!</xm:f>
            <xm:f>'\\Scpfileserver\daescia\Cuestionarios Estados y Municipios marzo 2016\[Cédula de Evaluación-MAOF Preeliminar.xlsx]Valores Cuantitativos'!#REF!</xm:f>
            <x14:dxf>
              <fill>
                <patternFill>
                  <bgColor rgb="FFFF0000"/>
                </patternFill>
              </fill>
            </x14:dxf>
          </x14:cfRule>
          <x14:cfRule type="cellIs" priority="67" operator="equal" id="{B53E3EA7-C03D-4D6C-A616-A0CFA4145DC9}">
            <xm:f>'\\Scpfileserver\daescia\Cuestionarios Estados y Municipios marzo 2016\[Cédula de Evaluación-MAOF Preeliminar.xlsx]Valores Cuantitativos'!#REF!</xm:f>
            <x14:dxf>
              <fill>
                <patternFill>
                  <bgColor rgb="FF92D050"/>
                </patternFill>
              </fill>
            </x14:dxf>
          </x14:cfRule>
          <xm:sqref>E24:E29</xm:sqref>
        </x14:conditionalFormatting>
        <x14:conditionalFormatting xmlns:xm="http://schemas.microsoft.com/office/excel/2006/main">
          <x14:cfRule type="cellIs" priority="60" operator="equal" id="{3EDD92A2-972C-4E47-8C0C-05EF4D14B036}">
            <xm:f>'\\Scpfileserver\daescia\Cuestionarios Estados y Municipios marzo 2016\[Cédula de Evaluación-MAOF Preeliminar.xlsx]Valores Cuantitativos'!#REF!</xm:f>
            <x14:dxf>
              <fill>
                <patternFill>
                  <bgColor rgb="FFFFFF00"/>
                </patternFill>
              </fill>
            </x14:dxf>
          </x14:cfRule>
          <x14:cfRule type="cellIs" priority="61" operator="between" id="{C254405E-827B-4A2F-A112-7357323159A6}">
            <xm:f>'\\Scpfileserver\daescia\Cuestionarios Estados y Municipios marzo 2016\[Cédula de Evaluación-MAOF Preeliminar.xlsx]Valores Cuantitativos'!#REF!</xm:f>
            <xm:f>'\\Scpfileserver\daescia\Cuestionarios Estados y Municipios marzo 2016\[Cédula de Evaluación-MAOF Preeliminar.xlsx]Valores Cuantitativos'!#REF!</xm:f>
            <x14:dxf>
              <fill>
                <patternFill>
                  <bgColor rgb="FFFF0000"/>
                </patternFill>
              </fill>
            </x14:dxf>
          </x14:cfRule>
          <x14:cfRule type="cellIs" priority="62" operator="equal" id="{CBC7D2AE-2021-4845-B925-576F67D7B978}">
            <xm:f>'\\Scpfileserver\daescia\Cuestionarios Estados y Municipios marzo 2016\[Cédula de Evaluación-MAOF Preeliminar.xlsx]Valores Cuantitativos'!#REF!</xm:f>
            <x14:dxf>
              <fill>
                <patternFill>
                  <bgColor rgb="FF92D050"/>
                </patternFill>
              </fill>
            </x14:dxf>
          </x14:cfRule>
          <xm:sqref>E31:E38</xm:sqref>
        </x14:conditionalFormatting>
        <x14:conditionalFormatting xmlns:xm="http://schemas.microsoft.com/office/excel/2006/main">
          <x14:cfRule type="cellIs" priority="55" operator="equal" id="{8A77EA10-AC8E-4F03-99FE-76F1511C14BF}">
            <xm:f>'\\Scpfileserver\daescia\Cuestionarios Estados y Municipios marzo 2016\[Cédula de Evaluación-MAOF Preeliminar.xlsx]Valores Cuantitativos'!#REF!</xm:f>
            <x14:dxf>
              <fill>
                <patternFill>
                  <bgColor rgb="FFFFFF00"/>
                </patternFill>
              </fill>
            </x14:dxf>
          </x14:cfRule>
          <x14:cfRule type="cellIs" priority="56" operator="between" id="{FB7FDA20-32E8-40B9-BA08-410BDB733BD1}">
            <xm:f>'\\Scpfileserver\daescia\Cuestionarios Estados y Municipios marzo 2016\[Cédula de Evaluación-MAOF Preeliminar.xlsx]Valores Cuantitativos'!#REF!</xm:f>
            <xm:f>'\\Scpfileserver\daescia\Cuestionarios Estados y Municipios marzo 2016\[Cédula de Evaluación-MAOF Preeliminar.xlsx]Valores Cuantitativos'!#REF!</xm:f>
            <x14:dxf>
              <fill>
                <patternFill>
                  <bgColor rgb="FFFF0000"/>
                </patternFill>
              </fill>
            </x14:dxf>
          </x14:cfRule>
          <x14:cfRule type="cellIs" priority="57" operator="equal" id="{22DA5B75-C450-4C78-B621-47C89B657B93}">
            <xm:f>'\\Scpfileserver\daescia\Cuestionarios Estados y Municipios marzo 2016\[Cédula de Evaluación-MAOF Preeliminar.xlsx]Valores Cuantitativos'!#REF!</xm:f>
            <x14:dxf>
              <fill>
                <patternFill>
                  <bgColor rgb="FF92D050"/>
                </patternFill>
              </fill>
            </x14:dxf>
          </x14:cfRule>
          <xm:sqref>E40:E47</xm:sqref>
        </x14:conditionalFormatting>
        <x14:conditionalFormatting xmlns:xm="http://schemas.microsoft.com/office/excel/2006/main">
          <x14:cfRule type="cellIs" priority="50" operator="equal" id="{9DCCE145-C59F-454A-9D8C-D5CC5CC047B3}">
            <xm:f>'\\Scpfileserver\daescia\Cuestionarios Estados y Municipios marzo 2016\[Cédula de Evaluación-MAOF Preeliminar.xlsx]Valores Cuantitativos'!#REF!</xm:f>
            <x14:dxf>
              <fill>
                <patternFill>
                  <bgColor rgb="FFFFFF00"/>
                </patternFill>
              </fill>
            </x14:dxf>
          </x14:cfRule>
          <x14:cfRule type="cellIs" priority="51" operator="between" id="{0F547D1B-1221-414C-A930-95A96EBF641F}">
            <xm:f>'\\Scpfileserver\daescia\Cuestionarios Estados y Municipios marzo 2016\[Cédula de Evaluación-MAOF Preeliminar.xlsx]Valores Cuantitativos'!#REF!</xm:f>
            <xm:f>'\\Scpfileserver\daescia\Cuestionarios Estados y Municipios marzo 2016\[Cédula de Evaluación-MAOF Preeliminar.xlsx]Valores Cuantitativos'!#REF!</xm:f>
            <x14:dxf>
              <fill>
                <patternFill>
                  <bgColor rgb="FFFF0000"/>
                </patternFill>
              </fill>
            </x14:dxf>
          </x14:cfRule>
          <x14:cfRule type="cellIs" priority="52" operator="equal" id="{6FC4A1C4-A08F-4665-8E28-B00FD7A05069}">
            <xm:f>'\\Scpfileserver\daescia\Cuestionarios Estados y Municipios marzo 2016\[Cédula de Evaluación-MAOF Preeliminar.xlsx]Valores Cuantitativos'!#REF!</xm:f>
            <x14:dxf>
              <fill>
                <patternFill>
                  <bgColor rgb="FF92D050"/>
                </patternFill>
              </fill>
            </x14:dxf>
          </x14:cfRule>
          <xm:sqref>E49:E52</xm:sqref>
        </x14:conditionalFormatting>
        <x14:conditionalFormatting xmlns:xm="http://schemas.microsoft.com/office/excel/2006/main">
          <x14:cfRule type="cellIs" priority="45" operator="equal" id="{6ED7C531-BD20-466E-84D1-DB69D0CB5C0B}">
            <xm:f>'\\Scpfileserver\daescia\Cuestionarios Estados y Municipios marzo 2016\[Cédula de Evaluación-MAOF Preeliminar.xlsx]Valores Cuantitativos'!#REF!</xm:f>
            <x14:dxf>
              <fill>
                <patternFill>
                  <bgColor rgb="FFFFFF00"/>
                </patternFill>
              </fill>
            </x14:dxf>
          </x14:cfRule>
          <x14:cfRule type="cellIs" priority="46" operator="between" id="{2FAFE0F6-2468-43D3-AB0D-6F9FAFD80295}">
            <xm:f>'\\Scpfileserver\daescia\Cuestionarios Estados y Municipios marzo 2016\[Cédula de Evaluación-MAOF Preeliminar.xlsx]Valores Cuantitativos'!#REF!</xm:f>
            <xm:f>'\\Scpfileserver\daescia\Cuestionarios Estados y Municipios marzo 2016\[Cédula de Evaluación-MAOF Preeliminar.xlsx]Valores Cuantitativos'!#REF!</xm:f>
            <x14:dxf>
              <fill>
                <patternFill>
                  <bgColor rgb="FFFF0000"/>
                </patternFill>
              </fill>
            </x14:dxf>
          </x14:cfRule>
          <x14:cfRule type="cellIs" priority="47" operator="equal" id="{F94ACB3D-0F7B-4249-A5F8-4F27B25C9AD5}">
            <xm:f>'\\Scpfileserver\daescia\Cuestionarios Estados y Municipios marzo 2016\[Cédula de Evaluación-MAOF Preeliminar.xlsx]Valores Cuantitativos'!#REF!</xm:f>
            <x14:dxf>
              <fill>
                <patternFill>
                  <bgColor rgb="FF92D050"/>
                </patternFill>
              </fill>
            </x14:dxf>
          </x14:cfRule>
          <xm:sqref>E55:E60</xm:sqref>
        </x14:conditionalFormatting>
        <x14:conditionalFormatting xmlns:xm="http://schemas.microsoft.com/office/excel/2006/main">
          <x14:cfRule type="cellIs" priority="40" operator="equal" id="{0B16D1A9-5649-4FF1-AABC-437847261F9A}">
            <xm:f>'\\Scpfileserver\daescia\Cuestionarios Estados y Municipios marzo 2016\[Cédula de Evaluación-MAOF Preeliminar.xlsx]Valores Cuantitativos'!#REF!</xm:f>
            <x14:dxf>
              <fill>
                <patternFill>
                  <bgColor rgb="FFFFFF00"/>
                </patternFill>
              </fill>
            </x14:dxf>
          </x14:cfRule>
          <x14:cfRule type="cellIs" priority="41" operator="between" id="{2C817960-4121-4160-B6AD-F05522F91003}">
            <xm:f>'\\Scpfileserver\daescia\Cuestionarios Estados y Municipios marzo 2016\[Cédula de Evaluación-MAOF Preeliminar.xlsx]Valores Cuantitativos'!#REF!</xm:f>
            <xm:f>'\\Scpfileserver\daescia\Cuestionarios Estados y Municipios marzo 2016\[Cédula de Evaluación-MAOF Preeliminar.xlsx]Valores Cuantitativos'!#REF!</xm:f>
            <x14:dxf>
              <fill>
                <patternFill>
                  <bgColor rgb="FFFF0000"/>
                </patternFill>
              </fill>
            </x14:dxf>
          </x14:cfRule>
          <x14:cfRule type="cellIs" priority="42" operator="equal" id="{26502AA0-C661-4F74-AAE4-B7E930EB4D84}">
            <xm:f>'\\Scpfileserver\daescia\Cuestionarios Estados y Municipios marzo 2016\[Cédula de Evaluación-MAOF Preeliminar.xlsx]Valores Cuantitativos'!#REF!</xm:f>
            <x14:dxf>
              <fill>
                <patternFill>
                  <bgColor rgb="FF92D050"/>
                </patternFill>
              </fill>
            </x14:dxf>
          </x14:cfRule>
          <xm:sqref>E62:E69</xm:sqref>
        </x14:conditionalFormatting>
        <x14:conditionalFormatting xmlns:xm="http://schemas.microsoft.com/office/excel/2006/main">
          <x14:cfRule type="cellIs" priority="35" operator="equal" id="{2CF094F0-2243-4D00-9B2E-41F840C9EC65}">
            <xm:f>'\\Scpfileserver\daescia\Cuestionarios Estados y Municipios marzo 2016\[Cédula de Evaluación-MAOF Preeliminar.xlsx]Valores Cuantitativos'!#REF!</xm:f>
            <x14:dxf>
              <fill>
                <patternFill>
                  <bgColor rgb="FFFFFF00"/>
                </patternFill>
              </fill>
            </x14:dxf>
          </x14:cfRule>
          <x14:cfRule type="cellIs" priority="36" operator="between" id="{592838EC-4582-4DD2-BB3C-BF037B02AABF}">
            <xm:f>'\\Scpfileserver\daescia\Cuestionarios Estados y Municipios marzo 2016\[Cédula de Evaluación-MAOF Preeliminar.xlsx]Valores Cuantitativos'!#REF!</xm:f>
            <xm:f>'\\Scpfileserver\daescia\Cuestionarios Estados y Municipios marzo 2016\[Cédula de Evaluación-MAOF Preeliminar.xlsx]Valores Cuantitativos'!#REF!</xm:f>
            <x14:dxf>
              <fill>
                <patternFill>
                  <bgColor rgb="FFFF0000"/>
                </patternFill>
              </fill>
            </x14:dxf>
          </x14:cfRule>
          <x14:cfRule type="cellIs" priority="37" operator="equal" id="{262CD460-7FCC-4CEA-A581-883DC48913EB}">
            <xm:f>'\\Scpfileserver\daescia\Cuestionarios Estados y Municipios marzo 2016\[Cédula de Evaluación-MAOF Preeliminar.xlsx]Valores Cuantitativos'!#REF!</xm:f>
            <x14:dxf>
              <fill>
                <patternFill>
                  <bgColor rgb="FF92D050"/>
                </patternFill>
              </fill>
            </x14:dxf>
          </x14:cfRule>
          <xm:sqref>E71:E72</xm:sqref>
        </x14:conditionalFormatting>
        <x14:conditionalFormatting xmlns:xm="http://schemas.microsoft.com/office/excel/2006/main">
          <x14:cfRule type="cellIs" priority="30" operator="equal" id="{4EABC590-DA1E-4392-8529-F12D6CD9A861}">
            <xm:f>'\\Scpfileserver\daescia\Cuestionarios Estados y Municipios marzo 2016\[Cédula de Evaluación-MAOF Preeliminar.xlsx]Valores Cuantitativos'!#REF!</xm:f>
            <x14:dxf>
              <fill>
                <patternFill>
                  <bgColor rgb="FFFFFF00"/>
                </patternFill>
              </fill>
            </x14:dxf>
          </x14:cfRule>
          <x14:cfRule type="cellIs" priority="31" operator="between" id="{097AF70B-5BBF-4FD9-932B-A4FE270B20A1}">
            <xm:f>'\\Scpfileserver\daescia\Cuestionarios Estados y Municipios marzo 2016\[Cédula de Evaluación-MAOF Preeliminar.xlsx]Valores Cuantitativos'!#REF!</xm:f>
            <xm:f>'\\Scpfileserver\daescia\Cuestionarios Estados y Municipios marzo 2016\[Cédula de Evaluación-MAOF Preeliminar.xlsx]Valores Cuantitativos'!#REF!</xm:f>
            <x14:dxf>
              <fill>
                <patternFill>
                  <bgColor rgb="FFFF0000"/>
                </patternFill>
              </fill>
            </x14:dxf>
          </x14:cfRule>
          <x14:cfRule type="cellIs" priority="32" operator="equal" id="{47CAA85A-074A-41A3-A453-0B509F9D7EEC}">
            <xm:f>'\\Scpfileserver\daescia\Cuestionarios Estados y Municipios marzo 2016\[Cédula de Evaluación-MAOF Preeliminar.xlsx]Valores Cuantitativos'!#REF!</xm:f>
            <x14:dxf>
              <fill>
                <patternFill>
                  <bgColor rgb="FF92D050"/>
                </patternFill>
              </fill>
            </x14:dxf>
          </x14:cfRule>
          <xm:sqref>E75:E77</xm:sqref>
        </x14:conditionalFormatting>
        <x14:conditionalFormatting xmlns:xm="http://schemas.microsoft.com/office/excel/2006/main">
          <x14:cfRule type="cellIs" priority="25" operator="equal" id="{BC24F87C-547E-4CEA-BE58-E20B6BD60D4A}">
            <xm:f>'\\Scpfileserver\daescia\Cuestionarios Estados y Municipios marzo 2016\[Cédula de Evaluación-MAOF Preeliminar.xlsx]Valores Cuantitativos'!#REF!</xm:f>
            <x14:dxf>
              <fill>
                <patternFill>
                  <bgColor rgb="FFFFFF00"/>
                </patternFill>
              </fill>
            </x14:dxf>
          </x14:cfRule>
          <x14:cfRule type="cellIs" priority="26" operator="between" id="{8A9618AD-27A0-4892-AAEF-67ACCDD77AD9}">
            <xm:f>'\\Scpfileserver\daescia\Cuestionarios Estados y Municipios marzo 2016\[Cédula de Evaluación-MAOF Preeliminar.xlsx]Valores Cuantitativos'!#REF!</xm:f>
            <xm:f>'\\Scpfileserver\daescia\Cuestionarios Estados y Municipios marzo 2016\[Cédula de Evaluación-MAOF Preeliminar.xlsx]Valores Cuantitativos'!#REF!</xm:f>
            <x14:dxf>
              <fill>
                <patternFill>
                  <bgColor rgb="FFFF0000"/>
                </patternFill>
              </fill>
            </x14:dxf>
          </x14:cfRule>
          <x14:cfRule type="cellIs" priority="27" operator="equal" id="{5BD0FF1E-7A5B-4505-BF52-781C3C149C6F}">
            <xm:f>'\\Scpfileserver\daescia\Cuestionarios Estados y Municipios marzo 2016\[Cédula de Evaluación-MAOF Preeliminar.xlsx]Valores Cuantitativos'!#REF!</xm:f>
            <x14:dxf>
              <fill>
                <patternFill>
                  <bgColor rgb="FF92D050"/>
                </patternFill>
              </fill>
            </x14:dxf>
          </x14:cfRule>
          <xm:sqref>E79:E85</xm:sqref>
        </x14:conditionalFormatting>
        <x14:conditionalFormatting xmlns:xm="http://schemas.microsoft.com/office/excel/2006/main">
          <x14:cfRule type="cellIs" priority="20" operator="equal" id="{338F297B-C8FF-4E01-97CD-7FED7EEBB2F1}">
            <xm:f>'\\Scpfileserver\daescia\Cuestionarios Estados y Municipios marzo 2016\[Cédula de Evaluación-MAOF Preeliminar.xlsx]Valores Cuantitativos'!#REF!</xm:f>
            <x14:dxf>
              <fill>
                <patternFill>
                  <bgColor rgb="FFFFFF00"/>
                </patternFill>
              </fill>
            </x14:dxf>
          </x14:cfRule>
          <x14:cfRule type="cellIs" priority="21" operator="between" id="{C386BA9C-090D-456F-8C81-9ACE935D4762}">
            <xm:f>'\\Scpfileserver\daescia\Cuestionarios Estados y Municipios marzo 2016\[Cédula de Evaluación-MAOF Preeliminar.xlsx]Valores Cuantitativos'!#REF!</xm:f>
            <xm:f>'\\Scpfileserver\daescia\Cuestionarios Estados y Municipios marzo 2016\[Cédula de Evaluación-MAOF Preeliminar.xlsx]Valores Cuantitativos'!#REF!</xm:f>
            <x14:dxf>
              <fill>
                <patternFill>
                  <bgColor rgb="FFFF0000"/>
                </patternFill>
              </fill>
            </x14:dxf>
          </x14:cfRule>
          <x14:cfRule type="cellIs" priority="22" operator="equal" id="{B2FD9558-2D74-4CB5-AC73-92812D5BB057}">
            <xm:f>'\\Scpfileserver\daescia\Cuestionarios Estados y Municipios marzo 2016\[Cédula de Evaluación-MAOF Preeliminar.xlsx]Valores Cuantitativos'!#REF!</xm:f>
            <x14:dxf>
              <fill>
                <patternFill>
                  <bgColor rgb="FF92D050"/>
                </patternFill>
              </fill>
            </x14:dxf>
          </x14:cfRule>
          <xm:sqref>E88:E93</xm:sqref>
        </x14:conditionalFormatting>
        <x14:conditionalFormatting xmlns:xm="http://schemas.microsoft.com/office/excel/2006/main">
          <x14:cfRule type="cellIs" priority="15" operator="equal" id="{F5ADBBF7-00F8-40F6-8D72-5AEF145DB75D}">
            <xm:f>'\\Scpfileserver\daescia\Cuestionarios Estados y Municipios marzo 2016\[Cédula de Evaluación-MAOF Preeliminar.xlsx]Valores Cuantitativos'!#REF!</xm:f>
            <x14:dxf>
              <fill>
                <patternFill>
                  <bgColor rgb="FFFFFF00"/>
                </patternFill>
              </fill>
            </x14:dxf>
          </x14:cfRule>
          <x14:cfRule type="cellIs" priority="16" operator="between" id="{4D33B564-45CA-4B6E-8744-A74EA32058D0}">
            <xm:f>'\\Scpfileserver\daescia\Cuestionarios Estados y Municipios marzo 2016\[Cédula de Evaluación-MAOF Preeliminar.xlsx]Valores Cuantitativos'!#REF!</xm:f>
            <xm:f>'\\Scpfileserver\daescia\Cuestionarios Estados y Municipios marzo 2016\[Cédula de Evaluación-MAOF Preeliminar.xlsx]Valores Cuantitativos'!#REF!</xm:f>
            <x14:dxf>
              <fill>
                <patternFill>
                  <bgColor rgb="FFFF0000"/>
                </patternFill>
              </fill>
            </x14:dxf>
          </x14:cfRule>
          <x14:cfRule type="cellIs" priority="17" operator="equal" id="{4B973ACF-25EE-4837-BA36-345CAD2073C8}">
            <xm:f>'\\Scpfileserver\daescia\Cuestionarios Estados y Municipios marzo 2016\[Cédula de Evaluación-MAOF Preeliminar.xlsx]Valores Cuantitativos'!#REF!</xm:f>
            <x14:dxf>
              <fill>
                <patternFill>
                  <bgColor rgb="FF92D050"/>
                </patternFill>
              </fill>
            </x14:dxf>
          </x14:cfRule>
          <xm:sqref>E95:E110</xm:sqref>
        </x14:conditionalFormatting>
        <x14:conditionalFormatting xmlns:xm="http://schemas.microsoft.com/office/excel/2006/main">
          <x14:cfRule type="cellIs" priority="3" operator="equal" id="{6B804342-C83A-49A6-BA24-F1E6E5D2D1D5}">
            <xm:f>'\\Scpfileserver\daescia\Cuestionarios Estados y Municipios marzo 2016\[Cédula de Evaluación-MAOF Preeliminar.xlsx]Valores Cuantitativos'!#REF!</xm:f>
            <x14:dxf>
              <fill>
                <patternFill>
                  <bgColor rgb="FFFFFF00"/>
                </patternFill>
              </fill>
            </x14:dxf>
          </x14:cfRule>
          <x14:cfRule type="cellIs" priority="4" operator="between" id="{B970BBE4-5B1E-448F-B9E9-EC768FDCA740}">
            <xm:f>'\\Scpfileserver\daescia\Cuestionarios Estados y Municipios marzo 2016\[Cédula de Evaluación-MAOF Preeliminar.xlsx]Valores Cuantitativos'!#REF!</xm:f>
            <xm:f>'\\Scpfileserver\daescia\Cuestionarios Estados y Municipios marzo 2016\[Cédula de Evaluación-MAOF Preeliminar.xlsx]Valores Cuantitativos'!#REF!</xm:f>
            <x14:dxf>
              <fill>
                <patternFill>
                  <bgColor rgb="FFFF0000"/>
                </patternFill>
              </fill>
            </x14:dxf>
          </x14:cfRule>
          <x14:cfRule type="cellIs" priority="5" operator="equal" id="{F7070C45-1975-4863-9AD1-74E8D41C8C09}">
            <xm:f>'\\Scpfileserver\daescia\Cuestionarios Estados y Municipios marzo 2016\[Cédula de Evaluación-MAOF Preeliminar.xlsx]Valores Cuantitativos'!#REF!</xm:f>
            <x14:dxf>
              <fill>
                <patternFill>
                  <bgColor rgb="FF92D050"/>
                </patternFill>
              </fill>
            </x14:dxf>
          </x14:cfRule>
          <xm:sqref>E113:E118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2:D99"/>
  <sheetViews>
    <sheetView zoomScale="74" zoomScaleNormal="74" workbookViewId="0">
      <pane xSplit="3" ySplit="3" topLeftCell="D4" activePane="bottomRight" state="frozen"/>
      <selection pane="topRight" activeCell="D1" sqref="D1"/>
      <selection pane="bottomLeft" activeCell="A4" sqref="A4"/>
      <selection pane="bottomRight" activeCell="B4" sqref="B4"/>
    </sheetView>
  </sheetViews>
  <sheetFormatPr baseColWidth="10" defaultRowHeight="14.5" x14ac:dyDescent="0.35"/>
  <cols>
    <col min="2" max="2" width="111.1796875" customWidth="1"/>
    <col min="3" max="3" width="10.453125" customWidth="1"/>
    <col min="4" max="4" width="113.54296875" customWidth="1"/>
  </cols>
  <sheetData>
    <row r="2" spans="1:4" ht="15" thickBot="1" x14ac:dyDescent="0.4"/>
    <row r="3" spans="1:4" s="65" customFormat="1" ht="15" thickBot="1" x14ac:dyDescent="0.4">
      <c r="A3" s="66" t="s">
        <v>8</v>
      </c>
      <c r="B3" s="66" t="s">
        <v>67</v>
      </c>
      <c r="C3" s="66" t="s">
        <v>8</v>
      </c>
      <c r="D3" s="66" t="s">
        <v>68</v>
      </c>
    </row>
    <row r="4" spans="1:4" ht="29" x14ac:dyDescent="0.35">
      <c r="A4" s="67">
        <v>1.1000000000000001</v>
      </c>
      <c r="B4" s="110" t="s">
        <v>221</v>
      </c>
      <c r="C4" s="67">
        <v>1.1000000000000001</v>
      </c>
      <c r="D4" s="113" t="s">
        <v>69</v>
      </c>
    </row>
    <row r="5" spans="1:4" x14ac:dyDescent="0.35">
      <c r="A5" s="68"/>
      <c r="B5" s="72"/>
      <c r="C5" s="68"/>
      <c r="D5" s="73"/>
    </row>
    <row r="6" spans="1:4" ht="29" x14ac:dyDescent="0.35">
      <c r="A6" s="69">
        <v>1.2</v>
      </c>
      <c r="B6" s="72" t="s">
        <v>70</v>
      </c>
      <c r="C6" s="69">
        <v>1.2</v>
      </c>
      <c r="D6" s="73" t="s">
        <v>71</v>
      </c>
    </row>
    <row r="7" spans="1:4" ht="29" x14ac:dyDescent="0.35">
      <c r="A7" s="69">
        <v>1.3</v>
      </c>
      <c r="B7" s="72" t="s">
        <v>70</v>
      </c>
      <c r="C7" s="69">
        <v>1.3</v>
      </c>
      <c r="D7" s="73" t="s">
        <v>71</v>
      </c>
    </row>
    <row r="8" spans="1:4" x14ac:dyDescent="0.35">
      <c r="A8" s="69">
        <v>1.4</v>
      </c>
      <c r="B8" s="72" t="s">
        <v>222</v>
      </c>
      <c r="C8" s="69">
        <v>1.4</v>
      </c>
      <c r="D8" s="73" t="s">
        <v>223</v>
      </c>
    </row>
    <row r="9" spans="1:4" ht="29" x14ac:dyDescent="0.35">
      <c r="A9" s="69">
        <v>1.5</v>
      </c>
      <c r="B9" s="72" t="s">
        <v>224</v>
      </c>
      <c r="C9" s="69">
        <v>1.5</v>
      </c>
      <c r="D9" s="73" t="s">
        <v>223</v>
      </c>
    </row>
    <row r="10" spans="1:4" ht="29" x14ac:dyDescent="0.35">
      <c r="A10" s="69">
        <v>1.6</v>
      </c>
      <c r="B10" s="72" t="s">
        <v>225</v>
      </c>
      <c r="C10" s="69">
        <v>1.6</v>
      </c>
      <c r="D10" s="73" t="s">
        <v>226</v>
      </c>
    </row>
    <row r="11" spans="1:4" ht="29" x14ac:dyDescent="0.35">
      <c r="A11" s="69">
        <v>1.7</v>
      </c>
      <c r="B11" s="72" t="s">
        <v>72</v>
      </c>
      <c r="C11" s="69">
        <v>1.7</v>
      </c>
      <c r="D11" s="73" t="s">
        <v>73</v>
      </c>
    </row>
    <row r="12" spans="1:4" ht="29" x14ac:dyDescent="0.35">
      <c r="A12" s="69">
        <v>1.8</v>
      </c>
      <c r="B12" s="72" t="s">
        <v>227</v>
      </c>
      <c r="C12" s="69">
        <v>1.8</v>
      </c>
      <c r="D12" s="73" t="s">
        <v>228</v>
      </c>
    </row>
    <row r="13" spans="1:4" x14ac:dyDescent="0.35">
      <c r="A13" s="68"/>
      <c r="B13" s="72"/>
      <c r="C13" s="68"/>
      <c r="D13" s="73"/>
    </row>
    <row r="14" spans="1:4" ht="29" x14ac:dyDescent="0.35">
      <c r="A14" s="69">
        <v>1.9</v>
      </c>
      <c r="B14" s="72" t="s">
        <v>75</v>
      </c>
      <c r="C14" s="69">
        <v>1.9</v>
      </c>
      <c r="D14" s="73" t="s">
        <v>74</v>
      </c>
    </row>
    <row r="15" spans="1:4" ht="29" x14ac:dyDescent="0.35">
      <c r="A15" s="69" t="s">
        <v>12</v>
      </c>
      <c r="B15" s="72" t="s">
        <v>229</v>
      </c>
      <c r="C15" s="69" t="s">
        <v>12</v>
      </c>
      <c r="D15" s="73" t="s">
        <v>230</v>
      </c>
    </row>
    <row r="16" spans="1:4" ht="29" x14ac:dyDescent="0.35">
      <c r="A16" s="69" t="s">
        <v>13</v>
      </c>
      <c r="B16" s="72" t="s">
        <v>231</v>
      </c>
      <c r="C16" s="69" t="s">
        <v>13</v>
      </c>
      <c r="D16" s="73" t="s">
        <v>232</v>
      </c>
    </row>
    <row r="17" spans="1:4" ht="29" x14ac:dyDescent="0.35">
      <c r="A17" s="69" t="s">
        <v>14</v>
      </c>
      <c r="B17" s="72" t="s">
        <v>233</v>
      </c>
      <c r="C17" s="69" t="s">
        <v>14</v>
      </c>
      <c r="D17" s="73" t="s">
        <v>234</v>
      </c>
    </row>
    <row r="18" spans="1:4" ht="29" x14ac:dyDescent="0.35">
      <c r="A18" s="69" t="s">
        <v>15</v>
      </c>
      <c r="B18" s="72" t="s">
        <v>235</v>
      </c>
      <c r="C18" s="69" t="s">
        <v>15</v>
      </c>
      <c r="D18" s="73" t="s">
        <v>236</v>
      </c>
    </row>
    <row r="19" spans="1:4" ht="29" x14ac:dyDescent="0.35">
      <c r="A19" s="69" t="s">
        <v>16</v>
      </c>
      <c r="B19" s="72" t="s">
        <v>237</v>
      </c>
      <c r="C19" s="69" t="s">
        <v>16</v>
      </c>
      <c r="D19" s="73" t="s">
        <v>238</v>
      </c>
    </row>
    <row r="20" spans="1:4" ht="29" x14ac:dyDescent="0.35">
      <c r="A20" s="69" t="s">
        <v>17</v>
      </c>
      <c r="B20" s="72" t="s">
        <v>239</v>
      </c>
      <c r="C20" s="69" t="s">
        <v>17</v>
      </c>
      <c r="D20" s="73" t="s">
        <v>240</v>
      </c>
    </row>
    <row r="21" spans="1:4" ht="29" x14ac:dyDescent="0.35">
      <c r="A21" s="69" t="s">
        <v>18</v>
      </c>
      <c r="B21" s="72" t="s">
        <v>241</v>
      </c>
      <c r="C21" s="69" t="s">
        <v>18</v>
      </c>
      <c r="D21" s="73" t="s">
        <v>242</v>
      </c>
    </row>
    <row r="22" spans="1:4" x14ac:dyDescent="0.35">
      <c r="A22" s="68"/>
      <c r="B22" s="72"/>
      <c r="C22" s="68"/>
      <c r="D22" s="73"/>
    </row>
    <row r="23" spans="1:4" x14ac:dyDescent="0.35">
      <c r="A23" s="69">
        <v>1.1100000000000001</v>
      </c>
      <c r="B23" s="72" t="s">
        <v>76</v>
      </c>
      <c r="C23" s="69">
        <v>1.1100000000000001</v>
      </c>
      <c r="D23" s="73" t="s">
        <v>77</v>
      </c>
    </row>
    <row r="24" spans="1:4" ht="29" x14ac:dyDescent="0.35">
      <c r="A24" s="69">
        <v>1.1200000000000001</v>
      </c>
      <c r="B24" s="72" t="s">
        <v>243</v>
      </c>
      <c r="C24" s="69">
        <v>1.1200000000000001</v>
      </c>
      <c r="D24" s="73" t="s">
        <v>244</v>
      </c>
    </row>
    <row r="25" spans="1:4" x14ac:dyDescent="0.35">
      <c r="A25" s="69" t="s">
        <v>20</v>
      </c>
      <c r="B25" s="72" t="s">
        <v>245</v>
      </c>
      <c r="C25" s="69" t="s">
        <v>20</v>
      </c>
      <c r="D25" s="73" t="s">
        <v>78</v>
      </c>
    </row>
    <row r="26" spans="1:4" x14ac:dyDescent="0.35">
      <c r="A26" s="69" t="s">
        <v>21</v>
      </c>
      <c r="B26" s="72" t="s">
        <v>246</v>
      </c>
      <c r="C26" s="69" t="s">
        <v>21</v>
      </c>
      <c r="D26" s="73" t="s">
        <v>79</v>
      </c>
    </row>
    <row r="27" spans="1:4" ht="29" x14ac:dyDescent="0.35">
      <c r="A27" s="69" t="s">
        <v>22</v>
      </c>
      <c r="B27" s="72" t="s">
        <v>247</v>
      </c>
      <c r="C27" s="69" t="s">
        <v>22</v>
      </c>
      <c r="D27" s="73" t="s">
        <v>80</v>
      </c>
    </row>
    <row r="28" spans="1:4" ht="29" x14ac:dyDescent="0.35">
      <c r="A28" s="69" t="s">
        <v>23</v>
      </c>
      <c r="B28" s="72" t="s">
        <v>248</v>
      </c>
      <c r="C28" s="69" t="s">
        <v>23</v>
      </c>
      <c r="D28" s="73" t="s">
        <v>81</v>
      </c>
    </row>
    <row r="29" spans="1:4" ht="29" x14ac:dyDescent="0.35">
      <c r="A29" s="69" t="s">
        <v>24</v>
      </c>
      <c r="B29" s="72" t="s">
        <v>249</v>
      </c>
      <c r="C29" s="69" t="s">
        <v>24</v>
      </c>
      <c r="D29" s="73" t="s">
        <v>82</v>
      </c>
    </row>
    <row r="30" spans="1:4" ht="29" x14ac:dyDescent="0.35">
      <c r="A30" s="69" t="s">
        <v>25</v>
      </c>
      <c r="B30" s="72" t="s">
        <v>250</v>
      </c>
      <c r="C30" s="69" t="s">
        <v>25</v>
      </c>
      <c r="D30" s="73" t="s">
        <v>83</v>
      </c>
    </row>
    <row r="31" spans="1:4" x14ac:dyDescent="0.35">
      <c r="A31" s="68"/>
      <c r="B31" s="72"/>
      <c r="C31" s="68"/>
      <c r="D31" s="73"/>
    </row>
    <row r="32" spans="1:4" ht="29" x14ac:dyDescent="0.35">
      <c r="A32" s="69">
        <v>1.1499999999999999</v>
      </c>
      <c r="B32" s="72" t="s">
        <v>251</v>
      </c>
      <c r="C32" s="69">
        <v>1.1499999999999999</v>
      </c>
      <c r="D32" s="73" t="s">
        <v>252</v>
      </c>
    </row>
    <row r="33" spans="1:4" x14ac:dyDescent="0.35">
      <c r="A33" s="69">
        <v>1.1599999999999999</v>
      </c>
      <c r="B33" s="72" t="s">
        <v>84</v>
      </c>
      <c r="C33" s="69">
        <v>1.1599999999999999</v>
      </c>
      <c r="D33" s="73" t="s">
        <v>85</v>
      </c>
    </row>
    <row r="34" spans="1:4" x14ac:dyDescent="0.35">
      <c r="A34" s="69">
        <v>1.17</v>
      </c>
      <c r="B34" s="72" t="s">
        <v>86</v>
      </c>
      <c r="C34" s="69">
        <v>1.17</v>
      </c>
      <c r="D34" s="73" t="s">
        <v>253</v>
      </c>
    </row>
    <row r="35" spans="1:4" x14ac:dyDescent="0.35">
      <c r="A35" s="69">
        <v>1.18</v>
      </c>
      <c r="B35" s="72" t="s">
        <v>87</v>
      </c>
      <c r="C35" s="69">
        <v>1.18</v>
      </c>
      <c r="D35" s="73" t="s">
        <v>254</v>
      </c>
    </row>
    <row r="36" spans="1:4" ht="29" x14ac:dyDescent="0.35">
      <c r="A36" s="69">
        <v>2.1</v>
      </c>
      <c r="B36" s="72" t="s">
        <v>88</v>
      </c>
      <c r="C36" s="69">
        <v>2.1</v>
      </c>
      <c r="D36" s="73" t="s">
        <v>255</v>
      </c>
    </row>
    <row r="37" spans="1:4" x14ac:dyDescent="0.35">
      <c r="A37" s="69">
        <v>2.2000000000000002</v>
      </c>
      <c r="B37" s="72" t="s">
        <v>256</v>
      </c>
      <c r="C37" s="69">
        <v>2.2000000000000002</v>
      </c>
      <c r="D37" s="73" t="s">
        <v>257</v>
      </c>
    </row>
    <row r="38" spans="1:4" x14ac:dyDescent="0.35">
      <c r="A38" s="69" t="s">
        <v>26</v>
      </c>
      <c r="B38" s="72" t="s">
        <v>89</v>
      </c>
      <c r="C38" s="69" t="s">
        <v>26</v>
      </c>
      <c r="D38" s="73" t="s">
        <v>90</v>
      </c>
    </row>
    <row r="39" spans="1:4" x14ac:dyDescent="0.35">
      <c r="A39" s="69" t="s">
        <v>27</v>
      </c>
      <c r="B39" s="72" t="s">
        <v>91</v>
      </c>
      <c r="C39" s="69" t="s">
        <v>27</v>
      </c>
      <c r="D39" s="73" t="s">
        <v>92</v>
      </c>
    </row>
    <row r="40" spans="1:4" x14ac:dyDescent="0.35">
      <c r="A40" s="69">
        <v>2.4</v>
      </c>
      <c r="B40" s="72" t="s">
        <v>258</v>
      </c>
      <c r="C40" s="69">
        <v>2.4</v>
      </c>
      <c r="D40" s="73" t="s">
        <v>259</v>
      </c>
    </row>
    <row r="41" spans="1:4" ht="43.5" x14ac:dyDescent="0.35">
      <c r="A41" s="69">
        <v>2.5</v>
      </c>
      <c r="B41" s="72" t="s">
        <v>93</v>
      </c>
      <c r="C41" s="69">
        <v>2.5</v>
      </c>
      <c r="D41" s="73" t="s">
        <v>94</v>
      </c>
    </row>
    <row r="42" spans="1:4" x14ac:dyDescent="0.35">
      <c r="A42" s="68"/>
      <c r="B42" s="72"/>
      <c r="C42" s="68"/>
      <c r="D42" s="73"/>
    </row>
    <row r="43" spans="1:4" ht="43.5" x14ac:dyDescent="0.35">
      <c r="A43" s="69">
        <v>2.6</v>
      </c>
      <c r="B43" s="72" t="s">
        <v>93</v>
      </c>
      <c r="C43" s="69">
        <v>2.6</v>
      </c>
      <c r="D43" s="73" t="s">
        <v>94</v>
      </c>
    </row>
    <row r="44" spans="1:4" x14ac:dyDescent="0.35">
      <c r="A44" s="69" t="s">
        <v>28</v>
      </c>
      <c r="B44" s="72" t="s">
        <v>260</v>
      </c>
      <c r="C44" s="69" t="s">
        <v>28</v>
      </c>
      <c r="D44" s="73" t="s">
        <v>261</v>
      </c>
    </row>
    <row r="45" spans="1:4" ht="43.5" x14ac:dyDescent="0.35">
      <c r="A45" s="69" t="s">
        <v>29</v>
      </c>
      <c r="B45" s="72" t="s">
        <v>262</v>
      </c>
      <c r="C45" s="69" t="s">
        <v>29</v>
      </c>
      <c r="D45" s="73" t="s">
        <v>263</v>
      </c>
    </row>
    <row r="46" spans="1:4" x14ac:dyDescent="0.35">
      <c r="A46" s="69" t="s">
        <v>30</v>
      </c>
      <c r="B46" s="72" t="s">
        <v>95</v>
      </c>
      <c r="C46" s="69" t="s">
        <v>30</v>
      </c>
      <c r="D46" s="73" t="s">
        <v>96</v>
      </c>
    </row>
    <row r="47" spans="1:4" x14ac:dyDescent="0.35">
      <c r="A47" s="69">
        <v>2.8</v>
      </c>
      <c r="B47" s="72" t="s">
        <v>97</v>
      </c>
      <c r="C47" s="69">
        <v>2.8</v>
      </c>
      <c r="D47" s="73" t="s">
        <v>98</v>
      </c>
    </row>
    <row r="48" spans="1:4" ht="29" x14ac:dyDescent="0.35">
      <c r="A48" s="70">
        <v>2.9</v>
      </c>
      <c r="B48" s="72" t="s">
        <v>99</v>
      </c>
      <c r="C48" s="70">
        <v>2.9</v>
      </c>
      <c r="D48" s="73" t="s">
        <v>264</v>
      </c>
    </row>
    <row r="49" spans="1:4" ht="29" x14ac:dyDescent="0.35">
      <c r="A49" s="69" t="s">
        <v>55</v>
      </c>
      <c r="B49" s="72" t="s">
        <v>265</v>
      </c>
      <c r="C49" s="69" t="s">
        <v>55</v>
      </c>
      <c r="D49" s="73" t="s">
        <v>266</v>
      </c>
    </row>
    <row r="50" spans="1:4" ht="29" x14ac:dyDescent="0.35">
      <c r="A50" s="69" t="s">
        <v>56</v>
      </c>
      <c r="B50" s="72" t="s">
        <v>267</v>
      </c>
      <c r="C50" s="69" t="s">
        <v>56</v>
      </c>
      <c r="D50" s="73" t="s">
        <v>268</v>
      </c>
    </row>
    <row r="51" spans="1:4" x14ac:dyDescent="0.35">
      <c r="A51" s="68"/>
      <c r="B51" s="72"/>
      <c r="C51" s="68"/>
      <c r="D51" s="73"/>
    </row>
    <row r="52" spans="1:4" ht="29" x14ac:dyDescent="0.35">
      <c r="A52" s="69">
        <v>2.11</v>
      </c>
      <c r="B52" s="72" t="s">
        <v>269</v>
      </c>
      <c r="C52" s="69">
        <v>2.11</v>
      </c>
      <c r="D52" s="73" t="s">
        <v>270</v>
      </c>
    </row>
    <row r="53" spans="1:4" x14ac:dyDescent="0.35">
      <c r="A53" s="69">
        <v>2.12</v>
      </c>
      <c r="B53" s="72" t="s">
        <v>100</v>
      </c>
      <c r="C53" s="69">
        <v>2.12</v>
      </c>
      <c r="D53" s="73" t="s">
        <v>101</v>
      </c>
    </row>
    <row r="54" spans="1:4" ht="29" x14ac:dyDescent="0.35">
      <c r="A54" s="69">
        <v>3.1</v>
      </c>
      <c r="B54" s="72" t="s">
        <v>271</v>
      </c>
      <c r="C54" s="69">
        <v>3.1</v>
      </c>
      <c r="D54" s="73" t="s">
        <v>272</v>
      </c>
    </row>
    <row r="55" spans="1:4" ht="29" x14ac:dyDescent="0.35">
      <c r="A55" s="69">
        <v>3.2</v>
      </c>
      <c r="B55" s="72" t="s">
        <v>273</v>
      </c>
      <c r="C55" s="69">
        <v>3.2</v>
      </c>
      <c r="D55" s="73" t="s">
        <v>274</v>
      </c>
    </row>
    <row r="56" spans="1:4" ht="29" x14ac:dyDescent="0.35">
      <c r="A56" s="69">
        <v>3.3</v>
      </c>
      <c r="B56" s="72" t="s">
        <v>275</v>
      </c>
      <c r="C56" s="69">
        <v>3.3</v>
      </c>
      <c r="D56" s="73" t="s">
        <v>276</v>
      </c>
    </row>
    <row r="57" spans="1:4" x14ac:dyDescent="0.35">
      <c r="A57" s="68"/>
      <c r="B57" s="72"/>
      <c r="C57" s="68"/>
      <c r="D57" s="73"/>
    </row>
    <row r="58" spans="1:4" x14ac:dyDescent="0.35">
      <c r="A58" s="69">
        <v>3.4</v>
      </c>
      <c r="B58" s="72" t="s">
        <v>102</v>
      </c>
      <c r="C58" s="69">
        <v>3.4</v>
      </c>
      <c r="D58" s="73" t="s">
        <v>103</v>
      </c>
    </row>
    <row r="59" spans="1:4" ht="29" x14ac:dyDescent="0.35">
      <c r="A59" s="69">
        <v>3.5</v>
      </c>
      <c r="B59" s="72" t="s">
        <v>104</v>
      </c>
      <c r="C59" s="69">
        <v>3.5</v>
      </c>
      <c r="D59" s="73" t="s">
        <v>277</v>
      </c>
    </row>
    <row r="60" spans="1:4" x14ac:dyDescent="0.35">
      <c r="A60" s="69" t="s">
        <v>31</v>
      </c>
      <c r="B60" s="72" t="s">
        <v>278</v>
      </c>
      <c r="C60" s="69" t="s">
        <v>31</v>
      </c>
      <c r="D60" s="73" t="s">
        <v>279</v>
      </c>
    </row>
    <row r="61" spans="1:4" x14ac:dyDescent="0.35">
      <c r="A61" s="69" t="s">
        <v>32</v>
      </c>
      <c r="B61" s="72" t="s">
        <v>280</v>
      </c>
      <c r="C61" s="69" t="s">
        <v>32</v>
      </c>
      <c r="D61" s="73" t="s">
        <v>281</v>
      </c>
    </row>
    <row r="62" spans="1:4" ht="29" x14ac:dyDescent="0.35">
      <c r="A62" s="69" t="s">
        <v>33</v>
      </c>
      <c r="B62" s="72" t="s">
        <v>105</v>
      </c>
      <c r="C62" s="69" t="s">
        <v>33</v>
      </c>
      <c r="D62" s="73" t="s">
        <v>282</v>
      </c>
    </row>
    <row r="63" spans="1:4" ht="29" x14ac:dyDescent="0.35">
      <c r="A63" s="69">
        <v>3.7</v>
      </c>
      <c r="B63" s="72" t="s">
        <v>106</v>
      </c>
      <c r="C63" s="69">
        <v>3.7</v>
      </c>
      <c r="D63" s="73" t="s">
        <v>283</v>
      </c>
    </row>
    <row r="64" spans="1:4" ht="29" x14ac:dyDescent="0.35">
      <c r="A64" s="69">
        <v>3.8</v>
      </c>
      <c r="B64" s="72" t="s">
        <v>106</v>
      </c>
      <c r="C64" s="69">
        <v>3.8</v>
      </c>
      <c r="D64" s="73" t="s">
        <v>284</v>
      </c>
    </row>
    <row r="65" spans="1:4" ht="29" x14ac:dyDescent="0.35">
      <c r="A65" s="69">
        <v>4.0999999999999996</v>
      </c>
      <c r="B65" s="72" t="s">
        <v>285</v>
      </c>
      <c r="C65" s="69">
        <v>4.0999999999999996</v>
      </c>
      <c r="D65" s="73" t="s">
        <v>286</v>
      </c>
    </row>
    <row r="66" spans="1:4" ht="29" x14ac:dyDescent="0.35">
      <c r="A66" s="69" t="s">
        <v>34</v>
      </c>
      <c r="B66" s="72" t="s">
        <v>287</v>
      </c>
      <c r="C66" s="69" t="s">
        <v>34</v>
      </c>
      <c r="D66" s="73" t="s">
        <v>288</v>
      </c>
    </row>
    <row r="67" spans="1:4" ht="29" x14ac:dyDescent="0.35">
      <c r="A67" s="69" t="s">
        <v>35</v>
      </c>
      <c r="B67" s="72" t="s">
        <v>289</v>
      </c>
      <c r="C67" s="69" t="s">
        <v>35</v>
      </c>
      <c r="D67" s="73" t="s">
        <v>290</v>
      </c>
    </row>
    <row r="68" spans="1:4" ht="29" x14ac:dyDescent="0.35">
      <c r="A68" s="69" t="s">
        <v>36</v>
      </c>
      <c r="B68" s="72" t="s">
        <v>291</v>
      </c>
      <c r="C68" s="69" t="s">
        <v>36</v>
      </c>
      <c r="D68" s="73" t="s">
        <v>292</v>
      </c>
    </row>
    <row r="69" spans="1:4" ht="29" x14ac:dyDescent="0.35">
      <c r="A69" s="69" t="s">
        <v>37</v>
      </c>
      <c r="B69" s="72" t="s">
        <v>293</v>
      </c>
      <c r="C69" s="69" t="s">
        <v>37</v>
      </c>
      <c r="D69" s="73" t="s">
        <v>294</v>
      </c>
    </row>
    <row r="70" spans="1:4" ht="29" x14ac:dyDescent="0.35">
      <c r="A70" s="69" t="s">
        <v>38</v>
      </c>
      <c r="B70" s="72" t="s">
        <v>295</v>
      </c>
      <c r="C70" s="69" t="s">
        <v>38</v>
      </c>
      <c r="D70" s="73" t="s">
        <v>296</v>
      </c>
    </row>
    <row r="71" spans="1:4" x14ac:dyDescent="0.35">
      <c r="A71" s="68"/>
      <c r="B71" s="72"/>
      <c r="C71" s="68"/>
      <c r="D71" s="73"/>
    </row>
    <row r="72" spans="1:4" ht="29" x14ac:dyDescent="0.35">
      <c r="A72" s="69">
        <v>4.3</v>
      </c>
      <c r="B72" s="72" t="s">
        <v>297</v>
      </c>
      <c r="C72" s="69">
        <v>4.3</v>
      </c>
      <c r="D72" s="73" t="s">
        <v>298</v>
      </c>
    </row>
    <row r="73" spans="1:4" x14ac:dyDescent="0.35">
      <c r="A73" s="69">
        <v>4.4000000000000004</v>
      </c>
      <c r="B73" s="72" t="s">
        <v>107</v>
      </c>
      <c r="C73" s="69">
        <v>4.4000000000000004</v>
      </c>
      <c r="D73" s="73" t="s">
        <v>108</v>
      </c>
    </row>
    <row r="74" spans="1:4" x14ac:dyDescent="0.35">
      <c r="A74" s="69" t="s">
        <v>40</v>
      </c>
      <c r="B74" s="72" t="s">
        <v>109</v>
      </c>
      <c r="C74" s="69" t="s">
        <v>40</v>
      </c>
      <c r="D74" s="73" t="s">
        <v>299</v>
      </c>
    </row>
    <row r="75" spans="1:4" x14ac:dyDescent="0.35">
      <c r="A75" s="69" t="s">
        <v>41</v>
      </c>
      <c r="B75" s="72" t="s">
        <v>300</v>
      </c>
      <c r="C75" s="69" t="s">
        <v>41</v>
      </c>
      <c r="D75" s="73" t="s">
        <v>301</v>
      </c>
    </row>
    <row r="76" spans="1:4" x14ac:dyDescent="0.35">
      <c r="A76" s="69" t="s">
        <v>42</v>
      </c>
      <c r="B76" s="72" t="s">
        <v>302</v>
      </c>
      <c r="C76" s="69" t="s">
        <v>42</v>
      </c>
      <c r="D76" s="73" t="s">
        <v>303</v>
      </c>
    </row>
    <row r="77" spans="1:4" x14ac:dyDescent="0.35">
      <c r="A77" s="69" t="s">
        <v>43</v>
      </c>
      <c r="B77" s="72" t="s">
        <v>304</v>
      </c>
      <c r="C77" s="69" t="s">
        <v>43</v>
      </c>
      <c r="D77" s="73" t="s">
        <v>305</v>
      </c>
    </row>
    <row r="78" spans="1:4" x14ac:dyDescent="0.35">
      <c r="A78" s="69" t="s">
        <v>44</v>
      </c>
      <c r="B78" s="72" t="s">
        <v>306</v>
      </c>
      <c r="C78" s="69" t="s">
        <v>44</v>
      </c>
      <c r="D78" s="73" t="s">
        <v>307</v>
      </c>
    </row>
    <row r="79" spans="1:4" x14ac:dyDescent="0.35">
      <c r="A79" s="69" t="s">
        <v>45</v>
      </c>
      <c r="B79" s="72" t="s">
        <v>308</v>
      </c>
      <c r="C79" s="69" t="s">
        <v>45</v>
      </c>
      <c r="D79" s="73" t="s">
        <v>309</v>
      </c>
    </row>
    <row r="80" spans="1:4" x14ac:dyDescent="0.35">
      <c r="A80" s="69" t="s">
        <v>46</v>
      </c>
      <c r="B80" s="72" t="s">
        <v>310</v>
      </c>
      <c r="C80" s="69" t="s">
        <v>46</v>
      </c>
      <c r="D80" s="73" t="s">
        <v>311</v>
      </c>
    </row>
    <row r="81" spans="1:4" x14ac:dyDescent="0.35">
      <c r="A81" s="69" t="s">
        <v>47</v>
      </c>
      <c r="B81" s="72" t="s">
        <v>312</v>
      </c>
      <c r="C81" s="69" t="s">
        <v>47</v>
      </c>
      <c r="D81" s="73" t="s">
        <v>313</v>
      </c>
    </row>
    <row r="82" spans="1:4" x14ac:dyDescent="0.35">
      <c r="A82" s="69" t="s">
        <v>48</v>
      </c>
      <c r="B82" s="72" t="s">
        <v>314</v>
      </c>
      <c r="C82" s="69" t="s">
        <v>48</v>
      </c>
      <c r="D82" s="73" t="s">
        <v>315</v>
      </c>
    </row>
    <row r="83" spans="1:4" x14ac:dyDescent="0.35">
      <c r="A83" s="69" t="s">
        <v>49</v>
      </c>
      <c r="B83" s="72" t="s">
        <v>316</v>
      </c>
      <c r="C83" s="69" t="s">
        <v>49</v>
      </c>
      <c r="D83" s="73" t="s">
        <v>317</v>
      </c>
    </row>
    <row r="84" spans="1:4" x14ac:dyDescent="0.35">
      <c r="A84" s="69" t="s">
        <v>50</v>
      </c>
      <c r="B84" s="72" t="s">
        <v>318</v>
      </c>
      <c r="C84" s="69" t="s">
        <v>50</v>
      </c>
      <c r="D84" s="73" t="s">
        <v>319</v>
      </c>
    </row>
    <row r="85" spans="1:4" x14ac:dyDescent="0.35">
      <c r="A85" s="69" t="s">
        <v>57</v>
      </c>
      <c r="B85" s="72" t="s">
        <v>110</v>
      </c>
      <c r="C85" s="69" t="s">
        <v>57</v>
      </c>
      <c r="D85" s="73" t="s">
        <v>111</v>
      </c>
    </row>
    <row r="86" spans="1:4" x14ac:dyDescent="0.35">
      <c r="A86" s="69" t="s">
        <v>58</v>
      </c>
      <c r="B86" s="72" t="s">
        <v>320</v>
      </c>
      <c r="C86" s="69" t="s">
        <v>58</v>
      </c>
      <c r="D86" s="73" t="s">
        <v>321</v>
      </c>
    </row>
    <row r="87" spans="1:4" x14ac:dyDescent="0.35">
      <c r="A87" s="69">
        <v>4.7</v>
      </c>
      <c r="B87" s="72" t="s">
        <v>112</v>
      </c>
      <c r="C87" s="69">
        <v>4.7</v>
      </c>
      <c r="D87" s="73" t="s">
        <v>113</v>
      </c>
    </row>
    <row r="88" spans="1:4" x14ac:dyDescent="0.35">
      <c r="A88" s="69" t="s">
        <v>51</v>
      </c>
      <c r="B88" s="72" t="s">
        <v>322</v>
      </c>
      <c r="C88" s="69" t="s">
        <v>51</v>
      </c>
      <c r="D88" s="73" t="s">
        <v>323</v>
      </c>
    </row>
    <row r="89" spans="1:4" x14ac:dyDescent="0.35">
      <c r="A89" s="69" t="s">
        <v>52</v>
      </c>
      <c r="B89" s="72" t="s">
        <v>324</v>
      </c>
      <c r="C89" s="69" t="s">
        <v>52</v>
      </c>
      <c r="D89" s="73" t="s">
        <v>325</v>
      </c>
    </row>
    <row r="90" spans="1:4" ht="29" x14ac:dyDescent="0.35">
      <c r="A90" s="69" t="s">
        <v>59</v>
      </c>
      <c r="B90" s="72" t="s">
        <v>326</v>
      </c>
      <c r="C90" s="69" t="s">
        <v>59</v>
      </c>
      <c r="D90" s="73" t="s">
        <v>327</v>
      </c>
    </row>
    <row r="91" spans="1:4" ht="29" x14ac:dyDescent="0.35">
      <c r="A91" s="69">
        <v>5.2</v>
      </c>
      <c r="B91" s="72" t="s">
        <v>114</v>
      </c>
      <c r="C91" s="69">
        <v>5.2</v>
      </c>
      <c r="D91" s="73" t="s">
        <v>328</v>
      </c>
    </row>
    <row r="92" spans="1:4" ht="29" x14ac:dyDescent="0.35">
      <c r="A92" s="69" t="s">
        <v>60</v>
      </c>
      <c r="B92" s="72" t="s">
        <v>329</v>
      </c>
      <c r="C92" s="69" t="s">
        <v>60</v>
      </c>
      <c r="D92" s="73" t="s">
        <v>330</v>
      </c>
    </row>
    <row r="93" spans="1:4" ht="29.5" thickBot="1" x14ac:dyDescent="0.4">
      <c r="A93" s="71" t="s">
        <v>61</v>
      </c>
      <c r="B93" s="111" t="s">
        <v>331</v>
      </c>
      <c r="C93" s="71" t="s">
        <v>61</v>
      </c>
      <c r="D93" s="114" t="s">
        <v>330</v>
      </c>
    </row>
    <row r="94" spans="1:4" x14ac:dyDescent="0.35">
      <c r="B94" s="112"/>
      <c r="D94" s="112"/>
    </row>
    <row r="95" spans="1:4" x14ac:dyDescent="0.35">
      <c r="B95" s="112"/>
      <c r="D95" s="112"/>
    </row>
    <row r="96" spans="1:4" x14ac:dyDescent="0.35">
      <c r="B96" s="112"/>
      <c r="D96" s="112"/>
    </row>
    <row r="97" spans="2:4" x14ac:dyDescent="0.35">
      <c r="B97" s="112"/>
      <c r="D97" s="112"/>
    </row>
    <row r="98" spans="2:4" x14ac:dyDescent="0.35">
      <c r="B98" s="112"/>
      <c r="D98" s="112"/>
    </row>
    <row r="99" spans="2:4" x14ac:dyDescent="0.35">
      <c r="B99" s="112"/>
      <c r="D99" s="112"/>
    </row>
  </sheetData>
  <pageMargins left="0.70866141732283472" right="0.70866141732283472" top="0.74803149606299213" bottom="0.74803149606299213" header="0.31496062992125984" footer="0.31496062992125984"/>
  <pageSetup paperSize="9" scale="53" fitToHeight="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2">
    <tabColor rgb="FFFF0000"/>
  </sheetPr>
  <dimension ref="B1:L95"/>
  <sheetViews>
    <sheetView zoomScale="80" zoomScaleNormal="80" workbookViewId="0">
      <selection activeCell="E4" sqref="E4"/>
    </sheetView>
  </sheetViews>
  <sheetFormatPr baseColWidth="10" defaultRowHeight="14.5" x14ac:dyDescent="0.35"/>
  <cols>
    <col min="1" max="1" width="2.7265625" customWidth="1"/>
    <col min="2" max="2" width="11.453125" style="9"/>
    <col min="3" max="3" width="11.81640625" bestFit="1" customWidth="1"/>
  </cols>
  <sheetData>
    <row r="1" spans="2:12" ht="15" thickBot="1" x14ac:dyDescent="0.4"/>
    <row r="2" spans="2:12" ht="15" thickBot="1" x14ac:dyDescent="0.4">
      <c r="B2" s="177" t="s">
        <v>54</v>
      </c>
      <c r="C2" s="178"/>
      <c r="D2" s="178"/>
      <c r="E2" s="178"/>
      <c r="L2" s="4"/>
    </row>
    <row r="3" spans="2:12" x14ac:dyDescent="0.35">
      <c r="D3" s="5">
        <v>1</v>
      </c>
      <c r="E3" s="5">
        <v>0</v>
      </c>
      <c r="F3" s="5"/>
      <c r="G3" s="5"/>
    </row>
    <row r="4" spans="2:12" x14ac:dyDescent="0.35">
      <c r="B4" s="43" t="s">
        <v>8</v>
      </c>
      <c r="C4" s="43" t="s">
        <v>7</v>
      </c>
      <c r="D4" s="39" t="s">
        <v>2</v>
      </c>
      <c r="E4" s="40" t="s">
        <v>3</v>
      </c>
      <c r="F4" s="5"/>
      <c r="G4" s="115"/>
      <c r="H4" s="116"/>
    </row>
    <row r="5" spans="2:12" x14ac:dyDescent="0.35">
      <c r="B5" s="49">
        <v>1.1000000000000001</v>
      </c>
      <c r="C5" s="51">
        <v>1.6666000000000001</v>
      </c>
      <c r="D5" s="50">
        <f>+$C5*D$3</f>
        <v>1.6666000000000001</v>
      </c>
      <c r="E5" s="50">
        <f t="shared" ref="E5:E20" si="0">+$C5*E$3</f>
        <v>0</v>
      </c>
      <c r="F5" s="3"/>
      <c r="G5" s="117" t="s">
        <v>4</v>
      </c>
      <c r="H5" s="118"/>
    </row>
    <row r="6" spans="2:12" x14ac:dyDescent="0.35">
      <c r="B6" s="49">
        <v>1.2</v>
      </c>
      <c r="C6" s="51">
        <v>0.83330000000000004</v>
      </c>
      <c r="D6" s="50">
        <f t="shared" ref="D6:E35" si="1">+$C6*D$3</f>
        <v>0.83330000000000004</v>
      </c>
      <c r="E6" s="50">
        <f t="shared" si="0"/>
        <v>0</v>
      </c>
      <c r="F6" s="3"/>
      <c r="G6" s="119">
        <f>SUM(C5:C35)</f>
        <v>19.999230000000004</v>
      </c>
      <c r="H6" s="118"/>
    </row>
    <row r="7" spans="2:12" x14ac:dyDescent="0.35">
      <c r="B7" s="49">
        <v>1.3</v>
      </c>
      <c r="C7" s="51">
        <v>0.83330000000000004</v>
      </c>
      <c r="D7" s="50">
        <f t="shared" si="1"/>
        <v>0.83330000000000004</v>
      </c>
      <c r="E7" s="50">
        <f t="shared" si="0"/>
        <v>0</v>
      </c>
      <c r="F7" s="3"/>
      <c r="G7" s="118"/>
      <c r="H7" s="116"/>
    </row>
    <row r="8" spans="2:12" x14ac:dyDescent="0.35">
      <c r="B8" s="49">
        <v>1.4</v>
      </c>
      <c r="C8" s="51">
        <v>0.83330000000000004</v>
      </c>
      <c r="D8" s="50">
        <f t="shared" si="1"/>
        <v>0.83330000000000004</v>
      </c>
      <c r="E8" s="50">
        <f t="shared" si="0"/>
        <v>0</v>
      </c>
      <c r="F8" s="3"/>
      <c r="G8" s="117" t="s">
        <v>62</v>
      </c>
      <c r="H8" s="116"/>
    </row>
    <row r="9" spans="2:12" x14ac:dyDescent="0.35">
      <c r="B9" s="49">
        <v>1.5</v>
      </c>
      <c r="C9" s="51">
        <v>0.83330000000000004</v>
      </c>
      <c r="D9" s="50">
        <f t="shared" si="1"/>
        <v>0.83330000000000004</v>
      </c>
      <c r="E9" s="50">
        <f t="shared" si="0"/>
        <v>0</v>
      </c>
      <c r="F9" s="3"/>
      <c r="G9" s="119">
        <f>SUM(C36:C52)</f>
        <v>20.02</v>
      </c>
      <c r="H9" s="116"/>
    </row>
    <row r="10" spans="2:12" x14ac:dyDescent="0.35">
      <c r="B10" s="49">
        <v>1.6</v>
      </c>
      <c r="C10" s="51">
        <v>0.83330000000000004</v>
      </c>
      <c r="D10" s="50">
        <f t="shared" si="1"/>
        <v>0.83330000000000004</v>
      </c>
      <c r="E10" s="50">
        <f t="shared" si="0"/>
        <v>0</v>
      </c>
      <c r="F10" s="3"/>
      <c r="G10" s="118"/>
      <c r="H10" s="116"/>
    </row>
    <row r="11" spans="2:12" x14ac:dyDescent="0.35">
      <c r="B11" s="49">
        <v>1.7</v>
      </c>
      <c r="C11" s="51">
        <v>1.6666000000000001</v>
      </c>
      <c r="D11" s="50">
        <f t="shared" si="1"/>
        <v>1.6666000000000001</v>
      </c>
      <c r="E11" s="50">
        <f t="shared" si="0"/>
        <v>0</v>
      </c>
      <c r="F11" s="3"/>
      <c r="G11" s="117" t="s">
        <v>5</v>
      </c>
      <c r="H11" s="116"/>
    </row>
    <row r="12" spans="2:12" x14ac:dyDescent="0.35">
      <c r="B12" s="49">
        <v>1.8</v>
      </c>
      <c r="C12" s="51">
        <v>1.6666000000000001</v>
      </c>
      <c r="D12" s="50">
        <f t="shared" si="1"/>
        <v>1.6666000000000001</v>
      </c>
      <c r="E12" s="50">
        <f t="shared" si="0"/>
        <v>0</v>
      </c>
      <c r="F12" s="3"/>
      <c r="G12" s="119">
        <f>SUM(C53:C63)</f>
        <v>20.019933333333334</v>
      </c>
      <c r="H12" s="116"/>
    </row>
    <row r="13" spans="2:12" x14ac:dyDescent="0.35">
      <c r="B13" s="49"/>
      <c r="C13" s="51"/>
      <c r="D13" s="50"/>
      <c r="E13" s="50"/>
      <c r="F13" s="3"/>
      <c r="G13" s="118"/>
      <c r="H13" s="116"/>
    </row>
    <row r="14" spans="2:12" x14ac:dyDescent="0.35">
      <c r="B14" s="49">
        <v>1.9</v>
      </c>
      <c r="C14" s="51">
        <v>0.83330000000000004</v>
      </c>
      <c r="D14" s="50">
        <f t="shared" si="1"/>
        <v>0.83330000000000004</v>
      </c>
      <c r="E14" s="50">
        <f t="shared" si="0"/>
        <v>0</v>
      </c>
      <c r="F14" s="3"/>
      <c r="G14" s="117" t="s">
        <v>63</v>
      </c>
      <c r="H14" s="116"/>
    </row>
    <row r="15" spans="2:12" x14ac:dyDescent="0.35">
      <c r="B15" s="49" t="s">
        <v>12</v>
      </c>
      <c r="C15" s="51">
        <v>0.119047142857143</v>
      </c>
      <c r="D15" s="50">
        <f t="shared" si="1"/>
        <v>0.119047142857143</v>
      </c>
      <c r="E15" s="50">
        <f t="shared" si="0"/>
        <v>0</v>
      </c>
      <c r="F15" s="3"/>
      <c r="G15" s="119">
        <f>SUM(C64:C86)</f>
        <v>20.000299999999996</v>
      </c>
      <c r="H15" s="116"/>
    </row>
    <row r="16" spans="2:12" x14ac:dyDescent="0.35">
      <c r="B16" s="49" t="s">
        <v>13</v>
      </c>
      <c r="C16" s="51">
        <v>0.119047142857143</v>
      </c>
      <c r="D16" s="50">
        <f t="shared" si="1"/>
        <v>0.119047142857143</v>
      </c>
      <c r="E16" s="50">
        <f t="shared" si="0"/>
        <v>0</v>
      </c>
      <c r="F16" s="3"/>
      <c r="G16" s="118"/>
      <c r="H16" s="116"/>
    </row>
    <row r="17" spans="2:8" x14ac:dyDescent="0.35">
      <c r="B17" s="49" t="s">
        <v>14</v>
      </c>
      <c r="C17" s="51">
        <v>0.119047142857143</v>
      </c>
      <c r="D17" s="50">
        <f t="shared" si="1"/>
        <v>0.119047142857143</v>
      </c>
      <c r="E17" s="50">
        <f t="shared" si="0"/>
        <v>0</v>
      </c>
      <c r="F17" s="3"/>
      <c r="G17" s="117" t="s">
        <v>6</v>
      </c>
      <c r="H17" s="116"/>
    </row>
    <row r="18" spans="2:8" x14ac:dyDescent="0.35">
      <c r="B18" s="49" t="s">
        <v>15</v>
      </c>
      <c r="C18" s="51">
        <v>0.119047142857143</v>
      </c>
      <c r="D18" s="50">
        <f t="shared" si="1"/>
        <v>0.119047142857143</v>
      </c>
      <c r="E18" s="50">
        <f t="shared" si="0"/>
        <v>0</v>
      </c>
      <c r="F18" s="3"/>
      <c r="G18" s="119">
        <f>SUM(C87:C92)</f>
        <v>20.009999999999991</v>
      </c>
      <c r="H18" s="116"/>
    </row>
    <row r="19" spans="2:8" x14ac:dyDescent="0.35">
      <c r="B19" s="49" t="s">
        <v>16</v>
      </c>
      <c r="C19" s="51">
        <v>0.119047142857143</v>
      </c>
      <c r="D19" s="50">
        <f t="shared" si="1"/>
        <v>0.119047142857143</v>
      </c>
      <c r="E19" s="50">
        <f t="shared" si="0"/>
        <v>0</v>
      </c>
      <c r="F19" s="3"/>
      <c r="G19" s="3"/>
      <c r="H19" s="3"/>
    </row>
    <row r="20" spans="2:8" x14ac:dyDescent="0.35">
      <c r="B20" s="49" t="s">
        <v>17</v>
      </c>
      <c r="C20" s="51">
        <v>0.119047142857143</v>
      </c>
      <c r="D20" s="50">
        <f t="shared" si="1"/>
        <v>0.119047142857143</v>
      </c>
      <c r="E20" s="50">
        <f t="shared" si="0"/>
        <v>0</v>
      </c>
      <c r="F20" s="3"/>
      <c r="G20" s="3"/>
    </row>
    <row r="21" spans="2:8" x14ac:dyDescent="0.35">
      <c r="B21" s="49" t="s">
        <v>18</v>
      </c>
      <c r="C21" s="51">
        <v>0.119047142857143</v>
      </c>
      <c r="D21" s="50">
        <f t="shared" si="1"/>
        <v>0.119047142857143</v>
      </c>
      <c r="E21" s="50">
        <f t="shared" si="1"/>
        <v>0</v>
      </c>
      <c r="F21" s="3"/>
      <c r="G21" s="3"/>
    </row>
    <row r="22" spans="2:8" x14ac:dyDescent="0.35">
      <c r="B22" s="49"/>
      <c r="C22" s="51"/>
      <c r="D22" s="50"/>
      <c r="E22" s="50"/>
      <c r="F22" s="3"/>
      <c r="G22" s="3"/>
    </row>
    <row r="23" spans="2:8" x14ac:dyDescent="0.35">
      <c r="B23" s="49">
        <v>1.1100000000000001</v>
      </c>
      <c r="C23" s="51">
        <v>0.83330000000000004</v>
      </c>
      <c r="D23" s="50">
        <f t="shared" si="1"/>
        <v>0.83330000000000004</v>
      </c>
      <c r="E23" s="50">
        <f t="shared" si="1"/>
        <v>0</v>
      </c>
      <c r="F23" s="3"/>
      <c r="G23" s="3"/>
    </row>
    <row r="24" spans="2:8" x14ac:dyDescent="0.35">
      <c r="B24" s="49">
        <v>1.1200000000000001</v>
      </c>
      <c r="C24" s="51">
        <v>0.83330000000000004</v>
      </c>
      <c r="D24" s="50">
        <f t="shared" si="1"/>
        <v>0.83330000000000004</v>
      </c>
      <c r="E24" s="50">
        <f t="shared" si="1"/>
        <v>0</v>
      </c>
      <c r="F24" s="3"/>
      <c r="G24" s="3"/>
    </row>
    <row r="25" spans="2:8" x14ac:dyDescent="0.35">
      <c r="B25" s="49" t="s">
        <v>20</v>
      </c>
      <c r="C25" s="51">
        <v>0.83330000000000004</v>
      </c>
      <c r="D25" s="50">
        <f t="shared" si="1"/>
        <v>0.83330000000000004</v>
      </c>
      <c r="E25" s="50">
        <f t="shared" si="1"/>
        <v>0</v>
      </c>
      <c r="F25" s="3"/>
      <c r="G25" s="3"/>
    </row>
    <row r="26" spans="2:8" x14ac:dyDescent="0.35">
      <c r="B26" s="49" t="s">
        <v>21</v>
      </c>
      <c r="C26" s="51">
        <v>0.83330000000000004</v>
      </c>
      <c r="D26" s="50">
        <f t="shared" si="1"/>
        <v>0.83330000000000004</v>
      </c>
      <c r="E26" s="50">
        <f t="shared" si="1"/>
        <v>0</v>
      </c>
      <c r="F26" s="3"/>
      <c r="G26" s="3"/>
    </row>
    <row r="27" spans="2:8" x14ac:dyDescent="0.35">
      <c r="B27" s="49" t="s">
        <v>22</v>
      </c>
      <c r="C27" s="51">
        <v>0.41665000000000002</v>
      </c>
      <c r="D27" s="50">
        <f t="shared" si="1"/>
        <v>0.41665000000000002</v>
      </c>
      <c r="E27" s="50">
        <f t="shared" si="1"/>
        <v>0</v>
      </c>
      <c r="F27" s="3"/>
      <c r="G27" s="3"/>
    </row>
    <row r="28" spans="2:8" x14ac:dyDescent="0.35">
      <c r="B28" s="49" t="s">
        <v>23</v>
      </c>
      <c r="C28" s="51">
        <v>0.41665000000000002</v>
      </c>
      <c r="D28" s="50">
        <f t="shared" si="1"/>
        <v>0.41665000000000002</v>
      </c>
      <c r="E28" s="50">
        <f t="shared" si="1"/>
        <v>0</v>
      </c>
      <c r="F28" s="3"/>
      <c r="G28" s="3"/>
    </row>
    <row r="29" spans="2:8" x14ac:dyDescent="0.35">
      <c r="B29" s="49" t="s">
        <v>24</v>
      </c>
      <c r="C29" s="51">
        <v>0.41665000000000002</v>
      </c>
      <c r="D29" s="50">
        <f t="shared" si="1"/>
        <v>0.41665000000000002</v>
      </c>
      <c r="E29" s="50">
        <f t="shared" si="1"/>
        <v>0</v>
      </c>
      <c r="F29" s="3"/>
      <c r="G29" s="3"/>
    </row>
    <row r="30" spans="2:8" x14ac:dyDescent="0.35">
      <c r="B30" s="49" t="s">
        <v>25</v>
      </c>
      <c r="C30" s="51">
        <v>0.41665000000000002</v>
      </c>
      <c r="D30" s="50">
        <f t="shared" si="1"/>
        <v>0.41665000000000002</v>
      </c>
      <c r="E30" s="50">
        <f t="shared" si="1"/>
        <v>0</v>
      </c>
      <c r="F30" s="3"/>
      <c r="G30" s="3"/>
    </row>
    <row r="31" spans="2:8" x14ac:dyDescent="0.35">
      <c r="B31" s="49"/>
      <c r="C31" s="50"/>
      <c r="D31" s="50"/>
      <c r="E31" s="50"/>
      <c r="F31" s="3"/>
      <c r="G31" s="3"/>
    </row>
    <row r="32" spans="2:8" x14ac:dyDescent="0.35">
      <c r="B32" s="49">
        <v>1.1499999999999999</v>
      </c>
      <c r="C32" s="50">
        <v>0.83330000000000004</v>
      </c>
      <c r="D32" s="50">
        <f t="shared" si="1"/>
        <v>0.83330000000000004</v>
      </c>
      <c r="E32" s="50">
        <f t="shared" si="1"/>
        <v>0</v>
      </c>
      <c r="F32" s="3"/>
      <c r="G32" s="3"/>
    </row>
    <row r="33" spans="2:9" x14ac:dyDescent="0.35">
      <c r="B33" s="49">
        <v>1.1599999999999999</v>
      </c>
      <c r="C33" s="50">
        <v>0.83330000000000004</v>
      </c>
      <c r="D33" s="50">
        <f t="shared" si="1"/>
        <v>0.83330000000000004</v>
      </c>
      <c r="E33" s="50">
        <f t="shared" si="1"/>
        <v>0</v>
      </c>
      <c r="F33" s="3"/>
      <c r="G33" s="3"/>
      <c r="H33" s="3"/>
    </row>
    <row r="34" spans="2:9" x14ac:dyDescent="0.35">
      <c r="B34" s="49">
        <v>1.17</v>
      </c>
      <c r="C34" s="50">
        <v>1.6666000000000001</v>
      </c>
      <c r="D34" s="50">
        <f t="shared" si="1"/>
        <v>1.6666000000000001</v>
      </c>
      <c r="E34" s="50">
        <f t="shared" si="1"/>
        <v>0</v>
      </c>
      <c r="F34" s="3"/>
      <c r="G34" s="3"/>
    </row>
    <row r="35" spans="2:9" x14ac:dyDescent="0.35">
      <c r="B35" s="49">
        <v>1.18</v>
      </c>
      <c r="C35" s="50">
        <v>0.83330000000000004</v>
      </c>
      <c r="D35" s="50">
        <f t="shared" si="1"/>
        <v>0.83330000000000004</v>
      </c>
      <c r="E35" s="50">
        <f t="shared" si="1"/>
        <v>0</v>
      </c>
      <c r="F35" s="3"/>
      <c r="G35" s="3"/>
    </row>
    <row r="36" spans="2:9" x14ac:dyDescent="0.35">
      <c r="B36" s="54">
        <v>2.1</v>
      </c>
      <c r="C36" s="52">
        <v>2.11</v>
      </c>
      <c r="D36" s="52">
        <f t="shared" ref="D36:E68" si="2">+$C36*D$3</f>
        <v>2.11</v>
      </c>
      <c r="E36" s="52">
        <f t="shared" si="2"/>
        <v>0</v>
      </c>
      <c r="F36" s="3"/>
      <c r="G36" s="3"/>
    </row>
    <row r="37" spans="2:9" x14ac:dyDescent="0.35">
      <c r="B37" s="54">
        <v>2.2000000000000002</v>
      </c>
      <c r="C37" s="52">
        <v>2.11</v>
      </c>
      <c r="D37" s="52">
        <f t="shared" si="2"/>
        <v>2.11</v>
      </c>
      <c r="E37" s="52">
        <f t="shared" si="2"/>
        <v>0</v>
      </c>
      <c r="F37" s="3"/>
      <c r="G37" s="3"/>
    </row>
    <row r="38" spans="2:9" x14ac:dyDescent="0.35">
      <c r="B38" s="54" t="s">
        <v>26</v>
      </c>
      <c r="C38" s="52">
        <v>0.52500000000000002</v>
      </c>
      <c r="D38" s="52">
        <f t="shared" si="2"/>
        <v>0.52500000000000002</v>
      </c>
      <c r="E38" s="52">
        <f t="shared" si="2"/>
        <v>0</v>
      </c>
      <c r="F38" s="3"/>
      <c r="G38" s="3"/>
    </row>
    <row r="39" spans="2:9" x14ac:dyDescent="0.35">
      <c r="B39" s="54" t="s">
        <v>27</v>
      </c>
      <c r="C39" s="52">
        <v>0.52500000000000002</v>
      </c>
      <c r="D39" s="52">
        <f t="shared" si="2"/>
        <v>0.52500000000000002</v>
      </c>
      <c r="E39" s="52">
        <f t="shared" si="2"/>
        <v>0</v>
      </c>
      <c r="F39" s="3"/>
      <c r="G39" s="3"/>
      <c r="H39" s="3"/>
      <c r="I39" s="3"/>
    </row>
    <row r="40" spans="2:9" x14ac:dyDescent="0.35">
      <c r="B40" s="55">
        <v>2.4</v>
      </c>
      <c r="C40" s="53">
        <v>2.11</v>
      </c>
      <c r="D40" s="52">
        <f t="shared" si="2"/>
        <v>2.11</v>
      </c>
      <c r="E40" s="52">
        <f t="shared" si="2"/>
        <v>0</v>
      </c>
      <c r="F40" s="3"/>
      <c r="G40" s="3"/>
    </row>
    <row r="41" spans="2:9" x14ac:dyDescent="0.35">
      <c r="B41" s="54">
        <v>2.5</v>
      </c>
      <c r="C41" s="53">
        <v>1.05</v>
      </c>
      <c r="D41" s="52">
        <f t="shared" si="2"/>
        <v>1.05</v>
      </c>
      <c r="E41" s="52">
        <f t="shared" si="2"/>
        <v>0</v>
      </c>
      <c r="F41" s="3"/>
      <c r="G41" s="3"/>
    </row>
    <row r="42" spans="2:9" x14ac:dyDescent="0.35">
      <c r="B42" s="54"/>
      <c r="C42" s="53"/>
      <c r="D42" s="52"/>
      <c r="E42" s="52"/>
      <c r="F42" s="3"/>
      <c r="G42" s="3"/>
    </row>
    <row r="43" spans="2:9" x14ac:dyDescent="0.35">
      <c r="B43" s="54">
        <v>2.6</v>
      </c>
      <c r="C43" s="53">
        <v>2.11</v>
      </c>
      <c r="D43" s="52">
        <f t="shared" si="2"/>
        <v>2.11</v>
      </c>
      <c r="E43" s="52">
        <f t="shared" si="2"/>
        <v>0</v>
      </c>
      <c r="F43" s="3"/>
      <c r="G43" s="3"/>
    </row>
    <row r="44" spans="2:9" x14ac:dyDescent="0.35">
      <c r="B44" s="54" t="s">
        <v>28</v>
      </c>
      <c r="C44" s="53">
        <v>0.35</v>
      </c>
      <c r="D44" s="52">
        <f t="shared" si="2"/>
        <v>0.35</v>
      </c>
      <c r="E44" s="52">
        <f t="shared" si="2"/>
        <v>0</v>
      </c>
      <c r="F44" s="3"/>
      <c r="G44" s="3"/>
    </row>
    <row r="45" spans="2:9" x14ac:dyDescent="0.35">
      <c r="B45" s="54" t="s">
        <v>29</v>
      </c>
      <c r="C45" s="53">
        <v>0.35</v>
      </c>
      <c r="D45" s="52">
        <f t="shared" si="2"/>
        <v>0.35</v>
      </c>
      <c r="E45" s="52">
        <f t="shared" si="2"/>
        <v>0</v>
      </c>
      <c r="F45" s="3"/>
      <c r="G45" s="3"/>
    </row>
    <row r="46" spans="2:9" x14ac:dyDescent="0.35">
      <c r="B46" s="54" t="s">
        <v>30</v>
      </c>
      <c r="C46" s="53">
        <v>0.35</v>
      </c>
      <c r="D46" s="52">
        <f t="shared" si="2"/>
        <v>0.35</v>
      </c>
      <c r="E46" s="52">
        <f t="shared" si="2"/>
        <v>0</v>
      </c>
    </row>
    <row r="47" spans="2:9" x14ac:dyDescent="0.35">
      <c r="B47" s="54">
        <v>2.8</v>
      </c>
      <c r="C47" s="53">
        <v>1.05</v>
      </c>
      <c r="D47" s="52">
        <f t="shared" si="2"/>
        <v>1.05</v>
      </c>
      <c r="E47" s="52">
        <f t="shared" si="2"/>
        <v>0</v>
      </c>
      <c r="F47" s="3"/>
      <c r="G47" s="3"/>
    </row>
    <row r="48" spans="2:9" x14ac:dyDescent="0.35">
      <c r="B48" s="54">
        <v>2.9</v>
      </c>
      <c r="C48" s="53">
        <v>2.11</v>
      </c>
      <c r="D48" s="52">
        <f t="shared" si="2"/>
        <v>2.11</v>
      </c>
      <c r="E48" s="52">
        <f t="shared" si="2"/>
        <v>0</v>
      </c>
    </row>
    <row r="49" spans="2:5" x14ac:dyDescent="0.35">
      <c r="B49" s="54" t="s">
        <v>55</v>
      </c>
      <c r="C49" s="53">
        <v>1.0549999999999999</v>
      </c>
      <c r="D49" s="52">
        <f t="shared" si="2"/>
        <v>1.0549999999999999</v>
      </c>
      <c r="E49" s="52">
        <f t="shared" si="2"/>
        <v>0</v>
      </c>
    </row>
    <row r="50" spans="2:5" x14ac:dyDescent="0.35">
      <c r="B50" s="54" t="s">
        <v>56</v>
      </c>
      <c r="C50" s="53">
        <v>1.0549999999999999</v>
      </c>
      <c r="D50" s="52">
        <f t="shared" si="2"/>
        <v>1.0549999999999999</v>
      </c>
      <c r="E50" s="52">
        <f t="shared" si="2"/>
        <v>0</v>
      </c>
    </row>
    <row r="51" spans="2:5" x14ac:dyDescent="0.35">
      <c r="B51" s="54">
        <v>2.11</v>
      </c>
      <c r="C51" s="53">
        <v>2.11</v>
      </c>
      <c r="D51" s="52">
        <f t="shared" si="2"/>
        <v>2.11</v>
      </c>
      <c r="E51" s="52">
        <f t="shared" si="2"/>
        <v>0</v>
      </c>
    </row>
    <row r="52" spans="2:5" x14ac:dyDescent="0.35">
      <c r="B52" s="54">
        <v>2.12</v>
      </c>
      <c r="C52" s="53">
        <v>1.05</v>
      </c>
      <c r="D52" s="52">
        <f t="shared" si="2"/>
        <v>1.05</v>
      </c>
      <c r="E52" s="52">
        <f t="shared" si="2"/>
        <v>0</v>
      </c>
    </row>
    <row r="53" spans="2:5" x14ac:dyDescent="0.35">
      <c r="B53" s="56">
        <v>3.1</v>
      </c>
      <c r="C53" s="57">
        <v>3.08</v>
      </c>
      <c r="D53" s="58">
        <f t="shared" si="2"/>
        <v>3.08</v>
      </c>
      <c r="E53" s="58">
        <f t="shared" si="2"/>
        <v>0</v>
      </c>
    </row>
    <row r="54" spans="2:5" x14ac:dyDescent="0.35">
      <c r="B54" s="56">
        <v>3.2</v>
      </c>
      <c r="C54" s="57">
        <v>3.08</v>
      </c>
      <c r="D54" s="58">
        <f t="shared" si="2"/>
        <v>3.08</v>
      </c>
      <c r="E54" s="58">
        <f t="shared" si="2"/>
        <v>0</v>
      </c>
    </row>
    <row r="55" spans="2:5" x14ac:dyDescent="0.35">
      <c r="B55" s="56">
        <v>3.3</v>
      </c>
      <c r="C55" s="57">
        <v>3.08</v>
      </c>
      <c r="D55" s="58">
        <f t="shared" si="2"/>
        <v>3.08</v>
      </c>
      <c r="E55" s="58">
        <f t="shared" si="2"/>
        <v>0</v>
      </c>
    </row>
    <row r="56" spans="2:5" x14ac:dyDescent="0.35">
      <c r="B56" s="56"/>
      <c r="C56" s="57"/>
      <c r="D56" s="58"/>
      <c r="E56" s="58"/>
    </row>
    <row r="57" spans="2:5" x14ac:dyDescent="0.35">
      <c r="B57" s="56">
        <v>3.4</v>
      </c>
      <c r="C57" s="57">
        <v>1.54</v>
      </c>
      <c r="D57" s="58">
        <f t="shared" si="2"/>
        <v>1.54</v>
      </c>
      <c r="E57" s="58">
        <f t="shared" si="2"/>
        <v>0</v>
      </c>
    </row>
    <row r="58" spans="2:5" x14ac:dyDescent="0.35">
      <c r="B58" s="56">
        <v>3.5</v>
      </c>
      <c r="C58" s="57">
        <v>1.54</v>
      </c>
      <c r="D58" s="58">
        <f t="shared" si="2"/>
        <v>1.54</v>
      </c>
      <c r="E58" s="58">
        <f t="shared" si="2"/>
        <v>0</v>
      </c>
    </row>
    <row r="59" spans="2:5" x14ac:dyDescent="0.35">
      <c r="B59" s="56" t="s">
        <v>31</v>
      </c>
      <c r="C59" s="57">
        <v>0.51333333333333298</v>
      </c>
      <c r="D59" s="58">
        <f t="shared" si="2"/>
        <v>0.51333333333333298</v>
      </c>
      <c r="E59" s="58">
        <f t="shared" si="2"/>
        <v>0</v>
      </c>
    </row>
    <row r="60" spans="2:5" x14ac:dyDescent="0.35">
      <c r="B60" s="56" t="s">
        <v>32</v>
      </c>
      <c r="C60" s="57">
        <v>0.51329999999999998</v>
      </c>
      <c r="D60" s="58">
        <f t="shared" si="2"/>
        <v>0.51329999999999998</v>
      </c>
      <c r="E60" s="58">
        <f t="shared" si="2"/>
        <v>0</v>
      </c>
    </row>
    <row r="61" spans="2:5" x14ac:dyDescent="0.35">
      <c r="B61" s="56" t="s">
        <v>33</v>
      </c>
      <c r="C61" s="57">
        <v>0.51329999999999998</v>
      </c>
      <c r="D61" s="58">
        <f t="shared" si="2"/>
        <v>0.51329999999999998</v>
      </c>
      <c r="E61" s="58">
        <f t="shared" si="2"/>
        <v>0</v>
      </c>
    </row>
    <row r="62" spans="2:5" x14ac:dyDescent="0.35">
      <c r="B62" s="56">
        <v>3.7</v>
      </c>
      <c r="C62" s="57">
        <v>3.08</v>
      </c>
      <c r="D62" s="58">
        <f t="shared" si="2"/>
        <v>3.08</v>
      </c>
      <c r="E62" s="58">
        <f t="shared" si="2"/>
        <v>0</v>
      </c>
    </row>
    <row r="63" spans="2:5" x14ac:dyDescent="0.35">
      <c r="B63" s="56">
        <v>3.8</v>
      </c>
      <c r="C63" s="57">
        <v>3.08</v>
      </c>
      <c r="D63" s="58">
        <f t="shared" si="2"/>
        <v>3.08</v>
      </c>
      <c r="E63" s="58">
        <f t="shared" si="2"/>
        <v>0</v>
      </c>
    </row>
    <row r="64" spans="2:5" x14ac:dyDescent="0.35">
      <c r="B64" s="59">
        <v>4.0999999999999996</v>
      </c>
      <c r="C64" s="60">
        <v>2.5</v>
      </c>
      <c r="D64" s="61">
        <f t="shared" si="2"/>
        <v>2.5</v>
      </c>
      <c r="E64" s="61">
        <f t="shared" si="2"/>
        <v>0</v>
      </c>
    </row>
    <row r="65" spans="2:5" x14ac:dyDescent="0.35">
      <c r="B65" s="59" t="s">
        <v>34</v>
      </c>
      <c r="C65" s="60">
        <v>0.5</v>
      </c>
      <c r="D65" s="61">
        <f t="shared" si="2"/>
        <v>0.5</v>
      </c>
      <c r="E65" s="61">
        <f t="shared" si="2"/>
        <v>0</v>
      </c>
    </row>
    <row r="66" spans="2:5" x14ac:dyDescent="0.35">
      <c r="B66" s="59" t="s">
        <v>35</v>
      </c>
      <c r="C66" s="60">
        <v>0.5</v>
      </c>
      <c r="D66" s="61">
        <f t="shared" si="2"/>
        <v>0.5</v>
      </c>
      <c r="E66" s="61">
        <f t="shared" si="2"/>
        <v>0</v>
      </c>
    </row>
    <row r="67" spans="2:5" x14ac:dyDescent="0.35">
      <c r="B67" s="59" t="s">
        <v>36</v>
      </c>
      <c r="C67" s="60">
        <v>0.5</v>
      </c>
      <c r="D67" s="61">
        <f t="shared" si="2"/>
        <v>0.5</v>
      </c>
      <c r="E67" s="61">
        <f t="shared" si="2"/>
        <v>0</v>
      </c>
    </row>
    <row r="68" spans="2:5" x14ac:dyDescent="0.35">
      <c r="B68" s="59" t="s">
        <v>37</v>
      </c>
      <c r="C68" s="60">
        <v>0.5</v>
      </c>
      <c r="D68" s="61">
        <f t="shared" si="2"/>
        <v>0.5</v>
      </c>
      <c r="E68" s="61">
        <f t="shared" si="2"/>
        <v>0</v>
      </c>
    </row>
    <row r="69" spans="2:5" x14ac:dyDescent="0.35">
      <c r="B69" s="59" t="s">
        <v>38</v>
      </c>
      <c r="C69" s="60">
        <v>0.5</v>
      </c>
      <c r="D69" s="61">
        <f t="shared" ref="D69:E92" si="3">+$C69*D$3</f>
        <v>0.5</v>
      </c>
      <c r="E69" s="61">
        <f t="shared" si="3"/>
        <v>0</v>
      </c>
    </row>
    <row r="70" spans="2:5" x14ac:dyDescent="0.35">
      <c r="B70" s="59"/>
      <c r="C70" s="60"/>
      <c r="D70" s="61"/>
      <c r="E70" s="61"/>
    </row>
    <row r="71" spans="2:5" x14ac:dyDescent="0.35">
      <c r="B71" s="59">
        <v>4.3</v>
      </c>
      <c r="C71" s="60">
        <v>2.5</v>
      </c>
      <c r="D71" s="61">
        <f t="shared" si="3"/>
        <v>2.5</v>
      </c>
      <c r="E71" s="61">
        <f t="shared" si="3"/>
        <v>0</v>
      </c>
    </row>
    <row r="72" spans="2:5" x14ac:dyDescent="0.35">
      <c r="B72" s="59">
        <v>4.4000000000000004</v>
      </c>
      <c r="C72" s="60">
        <v>5</v>
      </c>
      <c r="D72" s="61">
        <f t="shared" si="3"/>
        <v>5</v>
      </c>
      <c r="E72" s="61">
        <f t="shared" si="3"/>
        <v>0</v>
      </c>
    </row>
    <row r="73" spans="2:5" x14ac:dyDescent="0.35">
      <c r="B73" s="59" t="s">
        <v>40</v>
      </c>
      <c r="C73" s="60">
        <v>0.2273</v>
      </c>
      <c r="D73" s="61">
        <f t="shared" si="3"/>
        <v>0.2273</v>
      </c>
      <c r="E73" s="61">
        <f t="shared" si="3"/>
        <v>0</v>
      </c>
    </row>
    <row r="74" spans="2:5" x14ac:dyDescent="0.35">
      <c r="B74" s="59" t="s">
        <v>41</v>
      </c>
      <c r="C74" s="60">
        <v>0.2273</v>
      </c>
      <c r="D74" s="61">
        <f t="shared" si="3"/>
        <v>0.2273</v>
      </c>
      <c r="E74" s="61">
        <f t="shared" si="3"/>
        <v>0</v>
      </c>
    </row>
    <row r="75" spans="2:5" x14ac:dyDescent="0.35">
      <c r="B75" s="59" t="s">
        <v>42</v>
      </c>
      <c r="C75" s="60">
        <v>0.2273</v>
      </c>
      <c r="D75" s="61">
        <f t="shared" si="3"/>
        <v>0.2273</v>
      </c>
      <c r="E75" s="61">
        <f t="shared" si="3"/>
        <v>0</v>
      </c>
    </row>
    <row r="76" spans="2:5" x14ac:dyDescent="0.35">
      <c r="B76" s="59" t="s">
        <v>43</v>
      </c>
      <c r="C76" s="60">
        <v>0.2273</v>
      </c>
      <c r="D76" s="61">
        <f t="shared" si="3"/>
        <v>0.2273</v>
      </c>
      <c r="E76" s="61">
        <f t="shared" si="3"/>
        <v>0</v>
      </c>
    </row>
    <row r="77" spans="2:5" x14ac:dyDescent="0.35">
      <c r="B77" s="59" t="s">
        <v>44</v>
      </c>
      <c r="C77" s="60">
        <v>0.2273</v>
      </c>
      <c r="D77" s="61">
        <f t="shared" si="3"/>
        <v>0.2273</v>
      </c>
      <c r="E77" s="61">
        <f t="shared" si="3"/>
        <v>0</v>
      </c>
    </row>
    <row r="78" spans="2:5" x14ac:dyDescent="0.35">
      <c r="B78" s="59" t="s">
        <v>45</v>
      </c>
      <c r="C78" s="60">
        <v>0.2273</v>
      </c>
      <c r="D78" s="61">
        <f t="shared" si="3"/>
        <v>0.2273</v>
      </c>
      <c r="E78" s="61">
        <f t="shared" si="3"/>
        <v>0</v>
      </c>
    </row>
    <row r="79" spans="2:5" x14ac:dyDescent="0.35">
      <c r="B79" s="59" t="s">
        <v>46</v>
      </c>
      <c r="C79" s="60">
        <v>0.2273</v>
      </c>
      <c r="D79" s="61">
        <f t="shared" si="3"/>
        <v>0.2273</v>
      </c>
      <c r="E79" s="61">
        <f t="shared" si="3"/>
        <v>0</v>
      </c>
    </row>
    <row r="80" spans="2:5" x14ac:dyDescent="0.35">
      <c r="B80" s="59" t="s">
        <v>47</v>
      </c>
      <c r="C80" s="60">
        <v>0.2273</v>
      </c>
      <c r="D80" s="61">
        <f t="shared" si="3"/>
        <v>0.2273</v>
      </c>
      <c r="E80" s="61">
        <f t="shared" si="3"/>
        <v>0</v>
      </c>
    </row>
    <row r="81" spans="2:5" x14ac:dyDescent="0.35">
      <c r="B81" s="59" t="s">
        <v>48</v>
      </c>
      <c r="C81" s="60">
        <v>0.2273</v>
      </c>
      <c r="D81" s="61">
        <f t="shared" si="3"/>
        <v>0.2273</v>
      </c>
      <c r="E81" s="61">
        <f t="shared" si="3"/>
        <v>0</v>
      </c>
    </row>
    <row r="82" spans="2:5" x14ac:dyDescent="0.35">
      <c r="B82" s="59" t="s">
        <v>49</v>
      </c>
      <c r="C82" s="60">
        <v>0.2273</v>
      </c>
      <c r="D82" s="61">
        <f t="shared" si="3"/>
        <v>0.2273</v>
      </c>
      <c r="E82" s="61">
        <f t="shared" si="3"/>
        <v>0</v>
      </c>
    </row>
    <row r="83" spans="2:5" x14ac:dyDescent="0.35">
      <c r="B83" s="59" t="s">
        <v>50</v>
      </c>
      <c r="C83" s="60">
        <v>0.2273</v>
      </c>
      <c r="D83" s="61">
        <f t="shared" si="3"/>
        <v>0.2273</v>
      </c>
      <c r="E83" s="61">
        <f t="shared" si="3"/>
        <v>0</v>
      </c>
    </row>
    <row r="84" spans="2:5" x14ac:dyDescent="0.35">
      <c r="B84" s="59" t="s">
        <v>57</v>
      </c>
      <c r="C84" s="60">
        <v>1.25</v>
      </c>
      <c r="D84" s="61">
        <f t="shared" si="3"/>
        <v>1.25</v>
      </c>
      <c r="E84" s="61">
        <f t="shared" si="3"/>
        <v>0</v>
      </c>
    </row>
    <row r="85" spans="2:5" x14ac:dyDescent="0.35">
      <c r="B85" s="59" t="s">
        <v>58</v>
      </c>
      <c r="C85" s="60">
        <v>1.25</v>
      </c>
      <c r="D85" s="61">
        <f t="shared" si="3"/>
        <v>1.25</v>
      </c>
      <c r="E85" s="61">
        <f t="shared" si="3"/>
        <v>0</v>
      </c>
    </row>
    <row r="86" spans="2:5" x14ac:dyDescent="0.35">
      <c r="B86" s="59">
        <v>4.7</v>
      </c>
      <c r="C86" s="60">
        <v>2.5</v>
      </c>
      <c r="D86" s="61">
        <f t="shared" si="3"/>
        <v>2.5</v>
      </c>
      <c r="E86" s="61">
        <f t="shared" si="3"/>
        <v>0</v>
      </c>
    </row>
    <row r="87" spans="2:5" x14ac:dyDescent="0.35">
      <c r="B87" s="42" t="s">
        <v>51</v>
      </c>
      <c r="C87" s="10">
        <v>2.2233333333333301</v>
      </c>
      <c r="D87" s="41">
        <f t="shared" si="3"/>
        <v>2.2233333333333301</v>
      </c>
      <c r="E87" s="41">
        <f t="shared" si="3"/>
        <v>0</v>
      </c>
    </row>
    <row r="88" spans="2:5" x14ac:dyDescent="0.35">
      <c r="B88" s="42" t="s">
        <v>52</v>
      </c>
      <c r="C88" s="10">
        <v>2.2233333333333301</v>
      </c>
      <c r="D88" s="41">
        <f t="shared" si="3"/>
        <v>2.2233333333333301</v>
      </c>
      <c r="E88" s="41">
        <f t="shared" si="3"/>
        <v>0</v>
      </c>
    </row>
    <row r="89" spans="2:5" x14ac:dyDescent="0.35">
      <c r="B89" s="42" t="s">
        <v>59</v>
      </c>
      <c r="C89" s="10">
        <v>2.2233333333333301</v>
      </c>
      <c r="D89" s="41">
        <f t="shared" si="3"/>
        <v>2.2233333333333301</v>
      </c>
      <c r="E89" s="41">
        <f t="shared" si="3"/>
        <v>0</v>
      </c>
    </row>
    <row r="90" spans="2:5" x14ac:dyDescent="0.35">
      <c r="B90" s="42">
        <v>5.2</v>
      </c>
      <c r="C90" s="10">
        <v>6.67</v>
      </c>
      <c r="D90" s="41">
        <f t="shared" si="3"/>
        <v>6.67</v>
      </c>
      <c r="E90" s="41">
        <f t="shared" si="3"/>
        <v>0</v>
      </c>
    </row>
    <row r="91" spans="2:5" x14ac:dyDescent="0.35">
      <c r="B91" s="42" t="s">
        <v>60</v>
      </c>
      <c r="C91" s="10">
        <v>3.335</v>
      </c>
      <c r="D91" s="41">
        <f t="shared" si="3"/>
        <v>3.335</v>
      </c>
      <c r="E91" s="41">
        <f t="shared" si="3"/>
        <v>0</v>
      </c>
    </row>
    <row r="92" spans="2:5" x14ac:dyDescent="0.35">
      <c r="B92" s="42" t="s">
        <v>61</v>
      </c>
      <c r="C92" s="10">
        <v>3.335</v>
      </c>
      <c r="D92" s="41">
        <f t="shared" si="3"/>
        <v>3.335</v>
      </c>
      <c r="E92" s="41">
        <f t="shared" si="3"/>
        <v>0</v>
      </c>
    </row>
    <row r="95" spans="2:5" x14ac:dyDescent="0.35">
      <c r="C95" s="129">
        <f>SUM(C5:C94)</f>
        <v>100.04946333333331</v>
      </c>
      <c r="D95" s="130">
        <f>SUM(D5:D94)</f>
        <v>100.04946333333331</v>
      </c>
    </row>
  </sheetData>
  <mergeCells count="1">
    <mergeCell ref="B2:E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1 Cédula de Ev. dependencia</vt:lpstr>
      <vt:lpstr>Textos Respuesta x Preg.</vt:lpstr>
      <vt:lpstr>4 Valores Cuantitativos</vt:lpstr>
      <vt:lpstr>'1 Cédula de Ev. dependencia'!Área_de_impresión</vt:lpstr>
      <vt:lpstr>'1 Cédula de Ev. dependencia'!prueba1</vt:lpstr>
      <vt:lpstr>'1 Cédula de Ev. dependencia'!Títulos_a_imprimir</vt:lpstr>
      <vt:lpstr>'Textos Respuesta x Preg.'!Títulos_a_imprimir</vt:lpstr>
      <vt:lpstr>Valores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Arturo Posadas Alcántar</dc:creator>
  <cp:lastModifiedBy>Javier Cortés-Bracho</cp:lastModifiedBy>
  <cp:lastPrinted>2023-04-11T21:11:13Z</cp:lastPrinted>
  <dcterms:created xsi:type="dcterms:W3CDTF">2013-08-14T14:39:05Z</dcterms:created>
  <dcterms:modified xsi:type="dcterms:W3CDTF">2023-05-24T20:02:44Z</dcterms:modified>
</cp:coreProperties>
</file>